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E5" i="1"/>
  <c r="P5"/>
  <c r="Q5"/>
  <c r="R5"/>
  <c r="S5"/>
  <c r="T5"/>
  <c r="H6"/>
  <c r="H7"/>
  <c r="I7"/>
  <c r="H8"/>
  <c r="H9"/>
  <c r="H10"/>
  <c r="E11"/>
  <c r="I13" s="1"/>
  <c r="H11"/>
  <c r="P11"/>
  <c r="Q11"/>
  <c r="R11"/>
  <c r="S11"/>
  <c r="T11"/>
  <c r="H12"/>
  <c r="H13"/>
  <c r="H14"/>
  <c r="H15"/>
  <c r="E16"/>
  <c r="H16"/>
  <c r="P16"/>
  <c r="Q16"/>
  <c r="R16"/>
  <c r="S16"/>
  <c r="T16"/>
  <c r="H17"/>
  <c r="H18"/>
  <c r="H19"/>
  <c r="K21"/>
  <c r="L21"/>
  <c r="M21"/>
  <c r="N21"/>
  <c r="O21"/>
  <c r="Q21"/>
  <c r="S21"/>
  <c r="H23"/>
  <c r="P23"/>
  <c r="Q23"/>
  <c r="R23"/>
  <c r="S23"/>
  <c r="T23"/>
  <c r="H24"/>
  <c r="P24"/>
  <c r="Q24"/>
  <c r="R24"/>
  <c r="S24"/>
  <c r="T24"/>
  <c r="H25"/>
  <c r="P25"/>
  <c r="Q25"/>
  <c r="R25"/>
  <c r="S25"/>
  <c r="T25"/>
  <c r="E26"/>
  <c r="H26"/>
  <c r="P26"/>
  <c r="Q26"/>
  <c r="R26"/>
  <c r="S26"/>
  <c r="T26"/>
  <c r="H27"/>
  <c r="P27"/>
  <c r="Q27"/>
  <c r="R27"/>
  <c r="S27"/>
  <c r="T27"/>
  <c r="H28"/>
  <c r="P28"/>
  <c r="Q28"/>
  <c r="R28"/>
  <c r="S28"/>
  <c r="T28"/>
  <c r="H29"/>
  <c r="P29"/>
  <c r="Q29"/>
  <c r="R29"/>
  <c r="S29"/>
  <c r="T29"/>
  <c r="H30"/>
  <c r="P30"/>
  <c r="Q30"/>
  <c r="R30"/>
  <c r="S30"/>
  <c r="T30"/>
  <c r="H31"/>
  <c r="I31"/>
  <c r="P31"/>
  <c r="Q31"/>
  <c r="R31"/>
  <c r="S31"/>
  <c r="T31"/>
  <c r="H32"/>
  <c r="P32"/>
  <c r="Q32"/>
  <c r="R32"/>
  <c r="S32"/>
  <c r="T32"/>
  <c r="H33"/>
  <c r="P33"/>
  <c r="Q33"/>
  <c r="R33"/>
  <c r="S33"/>
  <c r="T33"/>
  <c r="P34"/>
  <c r="Q34"/>
  <c r="R34"/>
  <c r="S34"/>
  <c r="T34"/>
  <c r="P35"/>
  <c r="Q35"/>
  <c r="R35"/>
  <c r="S35"/>
  <c r="T35"/>
  <c r="P36"/>
  <c r="Q36"/>
  <c r="R36"/>
  <c r="S36"/>
  <c r="T36"/>
  <c r="P37"/>
  <c r="Q37"/>
  <c r="R37"/>
  <c r="S37"/>
  <c r="T37"/>
  <c r="P38"/>
  <c r="Q38"/>
  <c r="R38"/>
  <c r="S38"/>
  <c r="T38"/>
  <c r="P39"/>
  <c r="Q39"/>
  <c r="R39"/>
  <c r="S39"/>
  <c r="T39"/>
  <c r="E40"/>
  <c r="H40"/>
  <c r="P40"/>
  <c r="Q40"/>
  <c r="R40"/>
  <c r="T40"/>
  <c r="H41"/>
  <c r="P41"/>
  <c r="Q41"/>
  <c r="R41"/>
  <c r="S41"/>
  <c r="T41"/>
  <c r="H42"/>
  <c r="P42"/>
  <c r="Q42"/>
  <c r="R42"/>
  <c r="S42"/>
  <c r="T42"/>
  <c r="H43"/>
  <c r="P43"/>
  <c r="Q43"/>
  <c r="R43"/>
  <c r="S43"/>
  <c r="T43"/>
  <c r="H44"/>
  <c r="P44"/>
  <c r="Q44"/>
  <c r="R44"/>
  <c r="S44"/>
  <c r="T44"/>
  <c r="H45"/>
  <c r="P45"/>
  <c r="Q45"/>
  <c r="R45"/>
  <c r="S45"/>
  <c r="T45"/>
  <c r="P46"/>
  <c r="Q46"/>
  <c r="R46"/>
  <c r="S46"/>
  <c r="T46"/>
  <c r="P47"/>
  <c r="Q47"/>
  <c r="R47"/>
  <c r="S47"/>
  <c r="T47"/>
  <c r="P48"/>
  <c r="Q48"/>
  <c r="R48"/>
  <c r="S48"/>
  <c r="T48"/>
  <c r="P49"/>
  <c r="Q49"/>
  <c r="R49"/>
  <c r="S49"/>
  <c r="T49"/>
  <c r="E50"/>
  <c r="H50"/>
  <c r="P50"/>
  <c r="Q50"/>
  <c r="R50"/>
  <c r="S50"/>
  <c r="T50"/>
  <c r="H51"/>
  <c r="H52"/>
  <c r="E53"/>
  <c r="H53"/>
  <c r="H54"/>
  <c r="H55"/>
  <c r="I55"/>
  <c r="H56"/>
  <c r="H57"/>
  <c r="P57"/>
  <c r="Q57"/>
  <c r="R57"/>
  <c r="S57"/>
  <c r="T57"/>
  <c r="H58"/>
  <c r="P58"/>
  <c r="Q58"/>
  <c r="R58"/>
  <c r="S58"/>
  <c r="T58"/>
  <c r="K59"/>
  <c r="L59"/>
  <c r="M59"/>
  <c r="N59"/>
  <c r="O59"/>
  <c r="P59"/>
  <c r="R59"/>
  <c r="T59"/>
  <c r="K63"/>
  <c r="L63"/>
  <c r="M63"/>
  <c r="N63"/>
  <c r="N64" s="1"/>
  <c r="O63"/>
  <c r="P63"/>
  <c r="Q63"/>
  <c r="R63"/>
  <c r="S63"/>
  <c r="T63"/>
  <c r="L64"/>
  <c r="E68"/>
  <c r="P68"/>
  <c r="Q68"/>
  <c r="R68"/>
  <c r="S68"/>
  <c r="T68"/>
  <c r="E69"/>
  <c r="H69"/>
  <c r="P69"/>
  <c r="Q69"/>
  <c r="Q73" s="1"/>
  <c r="R69"/>
  <c r="S69"/>
  <c r="S73" s="1"/>
  <c r="T69"/>
  <c r="H70"/>
  <c r="H71"/>
  <c r="P71"/>
  <c r="P73" s="1"/>
  <c r="Q71"/>
  <c r="R71"/>
  <c r="S71"/>
  <c r="T71"/>
  <c r="T73" s="1"/>
  <c r="H73"/>
  <c r="K73"/>
  <c r="L73"/>
  <c r="M73"/>
  <c r="N73"/>
  <c r="O73"/>
  <c r="H74"/>
  <c r="H75"/>
  <c r="P75"/>
  <c r="Q75"/>
  <c r="R75"/>
  <c r="S75"/>
  <c r="T75"/>
  <c r="E76"/>
  <c r="H76"/>
  <c r="P76"/>
  <c r="Q76"/>
  <c r="R76"/>
  <c r="S76"/>
  <c r="T76"/>
  <c r="H77"/>
  <c r="P77"/>
  <c r="Q77"/>
  <c r="R77"/>
  <c r="S77"/>
  <c r="T77"/>
  <c r="H78"/>
  <c r="P78"/>
  <c r="Q78"/>
  <c r="R78"/>
  <c r="S78"/>
  <c r="T78"/>
  <c r="H79"/>
  <c r="H80"/>
  <c r="P80"/>
  <c r="Q80"/>
  <c r="R80"/>
  <c r="S80"/>
  <c r="T80"/>
  <c r="H81"/>
  <c r="P81"/>
  <c r="Q81"/>
  <c r="R81"/>
  <c r="S81"/>
  <c r="T81"/>
  <c r="H82"/>
  <c r="K82"/>
  <c r="L82"/>
  <c r="M82"/>
  <c r="N82"/>
  <c r="O82"/>
  <c r="H86"/>
  <c r="K86"/>
  <c r="K87" s="1"/>
  <c r="L86"/>
  <c r="L87" s="1"/>
  <c r="M86"/>
  <c r="N86"/>
  <c r="N87" s="1"/>
  <c r="O86"/>
  <c r="O87" s="1"/>
  <c r="P86"/>
  <c r="Q86"/>
  <c r="R86"/>
  <c r="S86"/>
  <c r="T86"/>
  <c r="H87"/>
  <c r="H89"/>
  <c r="H90"/>
  <c r="H91"/>
  <c r="P92"/>
  <c r="Q92"/>
  <c r="R92"/>
  <c r="R97" s="1"/>
  <c r="S92"/>
  <c r="T92"/>
  <c r="E93"/>
  <c r="E94" s="1"/>
  <c r="E100" s="1"/>
  <c r="H93"/>
  <c r="H94"/>
  <c r="Q94"/>
  <c r="R94"/>
  <c r="S94"/>
  <c r="T94"/>
  <c r="H95"/>
  <c r="P95"/>
  <c r="Q95"/>
  <c r="Q97" s="1"/>
  <c r="R95"/>
  <c r="S95"/>
  <c r="T95"/>
  <c r="H97"/>
  <c r="K97"/>
  <c r="L97"/>
  <c r="M97"/>
  <c r="N97"/>
  <c r="O97"/>
  <c r="H98"/>
  <c r="H99"/>
  <c r="P99"/>
  <c r="Q99"/>
  <c r="R99"/>
  <c r="S99"/>
  <c r="T99"/>
  <c r="H100"/>
  <c r="P100"/>
  <c r="Q100"/>
  <c r="R100"/>
  <c r="S100"/>
  <c r="T100"/>
  <c r="E101"/>
  <c r="E102" s="1"/>
  <c r="E103" s="1"/>
  <c r="H101"/>
  <c r="P101"/>
  <c r="Q101"/>
  <c r="R101"/>
  <c r="T101"/>
  <c r="H102"/>
  <c r="P102"/>
  <c r="Q102"/>
  <c r="R102"/>
  <c r="S102"/>
  <c r="T102"/>
  <c r="H103"/>
  <c r="H104"/>
  <c r="P104"/>
  <c r="Q104"/>
  <c r="R104"/>
  <c r="S104"/>
  <c r="T104"/>
  <c r="H105"/>
  <c r="P105"/>
  <c r="Q105"/>
  <c r="R105"/>
  <c r="S105"/>
  <c r="T105"/>
  <c r="H106"/>
  <c r="K106"/>
  <c r="L106"/>
  <c r="M106"/>
  <c r="N106"/>
  <c r="O106"/>
  <c r="H110"/>
  <c r="K110"/>
  <c r="K111" s="1"/>
  <c r="L110"/>
  <c r="M110"/>
  <c r="M111" s="1"/>
  <c r="N110"/>
  <c r="O110"/>
  <c r="O111" s="1"/>
  <c r="P110"/>
  <c r="Q110"/>
  <c r="R110"/>
  <c r="S110"/>
  <c r="T110"/>
  <c r="E115"/>
  <c r="T115"/>
  <c r="E116"/>
  <c r="H116"/>
  <c r="P116"/>
  <c r="Q116"/>
  <c r="R116"/>
  <c r="R120" s="1"/>
  <c r="S116"/>
  <c r="T116"/>
  <c r="H118"/>
  <c r="P118"/>
  <c r="Q118"/>
  <c r="Q120" s="1"/>
  <c r="R118"/>
  <c r="S118"/>
  <c r="T118"/>
  <c r="H120"/>
  <c r="K120"/>
  <c r="L120"/>
  <c r="M120"/>
  <c r="N120"/>
  <c r="O120"/>
  <c r="E122"/>
  <c r="E123" s="1"/>
  <c r="H122"/>
  <c r="P122"/>
  <c r="Q122"/>
  <c r="R122"/>
  <c r="S122"/>
  <c r="T122"/>
  <c r="H123"/>
  <c r="P123"/>
  <c r="Q123"/>
  <c r="R123"/>
  <c r="S123"/>
  <c r="T123"/>
  <c r="E124"/>
  <c r="R124"/>
  <c r="S124"/>
  <c r="T124"/>
  <c r="H126"/>
  <c r="P126"/>
  <c r="Q126"/>
  <c r="R126"/>
  <c r="S126"/>
  <c r="T126"/>
  <c r="H127"/>
  <c r="P127"/>
  <c r="Q127"/>
  <c r="R127"/>
  <c r="S127"/>
  <c r="T127"/>
  <c r="K128"/>
  <c r="L128"/>
  <c r="M128"/>
  <c r="N128"/>
  <c r="O128"/>
  <c r="R128"/>
  <c r="K132"/>
  <c r="L132"/>
  <c r="M132"/>
  <c r="N132"/>
  <c r="N133" s="1"/>
  <c r="O132"/>
  <c r="P132"/>
  <c r="Q132"/>
  <c r="R132"/>
  <c r="S132"/>
  <c r="T132"/>
  <c r="P137"/>
  <c r="P142" s="1"/>
  <c r="Q137"/>
  <c r="R137"/>
  <c r="S137"/>
  <c r="T137"/>
  <c r="T142" s="1"/>
  <c r="E138"/>
  <c r="E139" s="1"/>
  <c r="H138"/>
  <c r="P138"/>
  <c r="Q138"/>
  <c r="R138"/>
  <c r="R142" s="1"/>
  <c r="S138"/>
  <c r="T138"/>
  <c r="H139"/>
  <c r="P139"/>
  <c r="Q139"/>
  <c r="R139"/>
  <c r="S139"/>
  <c r="S142" s="1"/>
  <c r="T139"/>
  <c r="H140"/>
  <c r="P140"/>
  <c r="Q140"/>
  <c r="R140"/>
  <c r="S140"/>
  <c r="T140"/>
  <c r="H142"/>
  <c r="K142"/>
  <c r="L142"/>
  <c r="M142"/>
  <c r="N142"/>
  <c r="O142"/>
  <c r="H144"/>
  <c r="P144"/>
  <c r="Q144"/>
  <c r="R144"/>
  <c r="S144"/>
  <c r="T144"/>
  <c r="E145"/>
  <c r="E146" s="1"/>
  <c r="H145"/>
  <c r="P145"/>
  <c r="Q145"/>
  <c r="R145"/>
  <c r="S145"/>
  <c r="H146"/>
  <c r="P146"/>
  <c r="Q146"/>
  <c r="R146"/>
  <c r="S146"/>
  <c r="T146"/>
  <c r="E147"/>
  <c r="H147"/>
  <c r="P147"/>
  <c r="Q147"/>
  <c r="R147"/>
  <c r="S147"/>
  <c r="T147"/>
  <c r="H148"/>
  <c r="P148"/>
  <c r="Q148"/>
  <c r="R148"/>
  <c r="S148"/>
  <c r="T148"/>
  <c r="H149"/>
  <c r="P149"/>
  <c r="Q149"/>
  <c r="R149"/>
  <c r="S149"/>
  <c r="T149"/>
  <c r="K150"/>
  <c r="K155" s="1"/>
  <c r="L150"/>
  <c r="M150"/>
  <c r="N150"/>
  <c r="O150"/>
  <c r="O155" s="1"/>
  <c r="K154"/>
  <c r="L154"/>
  <c r="M154"/>
  <c r="N154"/>
  <c r="N155" s="1"/>
  <c r="O154"/>
  <c r="P154"/>
  <c r="Q154"/>
  <c r="R154"/>
  <c r="S154"/>
  <c r="T154"/>
  <c r="M155"/>
  <c r="P159"/>
  <c r="P163" s="1"/>
  <c r="Q159"/>
  <c r="R159"/>
  <c r="S159"/>
  <c r="T159"/>
  <c r="E160"/>
  <c r="E168" s="1"/>
  <c r="H160"/>
  <c r="H161"/>
  <c r="P161"/>
  <c r="Q161"/>
  <c r="R161"/>
  <c r="S161"/>
  <c r="T161"/>
  <c r="K163"/>
  <c r="L163"/>
  <c r="M163"/>
  <c r="N163"/>
  <c r="O163"/>
  <c r="S163"/>
  <c r="H165"/>
  <c r="P165"/>
  <c r="Q165"/>
  <c r="R165"/>
  <c r="S165"/>
  <c r="T165"/>
  <c r="E166"/>
  <c r="H166"/>
  <c r="P166"/>
  <c r="Q166"/>
  <c r="R166"/>
  <c r="S166"/>
  <c r="T166"/>
  <c r="T172" s="1"/>
  <c r="E167"/>
  <c r="H167"/>
  <c r="P167"/>
  <c r="Q167"/>
  <c r="R167"/>
  <c r="S167"/>
  <c r="T167"/>
  <c r="H168"/>
  <c r="P168"/>
  <c r="Q168"/>
  <c r="R168"/>
  <c r="S168"/>
  <c r="T168"/>
  <c r="E169"/>
  <c r="H169"/>
  <c r="H170"/>
  <c r="P170"/>
  <c r="Q170"/>
  <c r="R170"/>
  <c r="S170"/>
  <c r="T170"/>
  <c r="H171"/>
  <c r="P171"/>
  <c r="Q171"/>
  <c r="R171"/>
  <c r="S171"/>
  <c r="T171"/>
  <c r="H172"/>
  <c r="K172"/>
  <c r="L172"/>
  <c r="M172"/>
  <c r="N172"/>
  <c r="O172"/>
  <c r="H176"/>
  <c r="K176"/>
  <c r="L176"/>
  <c r="M176"/>
  <c r="M177" s="1"/>
  <c r="N176"/>
  <c r="O176"/>
  <c r="P176"/>
  <c r="Q176"/>
  <c r="R176"/>
  <c r="S176"/>
  <c r="T176"/>
  <c r="K177"/>
  <c r="O177"/>
  <c r="E181"/>
  <c r="P181"/>
  <c r="Q181"/>
  <c r="R181"/>
  <c r="S181"/>
  <c r="T181"/>
  <c r="E182"/>
  <c r="H182"/>
  <c r="P182"/>
  <c r="Q182"/>
  <c r="R182"/>
  <c r="S182"/>
  <c r="T182"/>
  <c r="H184"/>
  <c r="P184"/>
  <c r="Q184"/>
  <c r="R184"/>
  <c r="S184"/>
  <c r="T184"/>
  <c r="K186"/>
  <c r="L186"/>
  <c r="M186"/>
  <c r="N186"/>
  <c r="O186"/>
  <c r="H188"/>
  <c r="P188"/>
  <c r="Q188"/>
  <c r="R188"/>
  <c r="S188"/>
  <c r="T188"/>
  <c r="E189"/>
  <c r="H189"/>
  <c r="P189"/>
  <c r="Q189"/>
  <c r="R189"/>
  <c r="S189"/>
  <c r="T189"/>
  <c r="E191"/>
  <c r="H191"/>
  <c r="P191"/>
  <c r="Q191"/>
  <c r="R191"/>
  <c r="S191"/>
  <c r="T191"/>
  <c r="P192"/>
  <c r="Q192"/>
  <c r="R192"/>
  <c r="S192"/>
  <c r="H193"/>
  <c r="P193"/>
  <c r="Q193"/>
  <c r="R193"/>
  <c r="S193"/>
  <c r="T193"/>
  <c r="H194"/>
  <c r="K195"/>
  <c r="L195"/>
  <c r="M195"/>
  <c r="N195"/>
  <c r="O195"/>
  <c r="K198"/>
  <c r="L198"/>
  <c r="M198"/>
  <c r="N198"/>
  <c r="O198"/>
  <c r="P198"/>
  <c r="Q198"/>
  <c r="R198"/>
  <c r="S198"/>
  <c r="T198"/>
  <c r="E203"/>
  <c r="E204" s="1"/>
  <c r="T203"/>
  <c r="H204"/>
  <c r="P204"/>
  <c r="Q204"/>
  <c r="R204"/>
  <c r="S204"/>
  <c r="T204"/>
  <c r="H206"/>
  <c r="P206"/>
  <c r="Q206"/>
  <c r="Q208" s="1"/>
  <c r="R206"/>
  <c r="S206"/>
  <c r="T206"/>
  <c r="H208"/>
  <c r="K208"/>
  <c r="L208"/>
  <c r="M208"/>
  <c r="N208"/>
  <c r="O208"/>
  <c r="H210"/>
  <c r="P210"/>
  <c r="Q210"/>
  <c r="R210"/>
  <c r="S210"/>
  <c r="T210"/>
  <c r="E211"/>
  <c r="E212" s="1"/>
  <c r="E213" s="1"/>
  <c r="H211"/>
  <c r="P211"/>
  <c r="Q211"/>
  <c r="R211"/>
  <c r="S211"/>
  <c r="T211"/>
  <c r="H212"/>
  <c r="P212"/>
  <c r="Q212"/>
  <c r="R212"/>
  <c r="S212"/>
  <c r="T212"/>
  <c r="H213"/>
  <c r="P213"/>
  <c r="Q213"/>
  <c r="R213"/>
  <c r="S213"/>
  <c r="T213"/>
  <c r="H215"/>
  <c r="Q215"/>
  <c r="R215"/>
  <c r="S215"/>
  <c r="T215"/>
  <c r="H216"/>
  <c r="Q216"/>
  <c r="R216"/>
  <c r="S216"/>
  <c r="T216"/>
  <c r="K217"/>
  <c r="L217"/>
  <c r="M217"/>
  <c r="N217"/>
  <c r="O217"/>
  <c r="H219"/>
  <c r="K221"/>
  <c r="L221"/>
  <c r="M221"/>
  <c r="N221"/>
  <c r="N222" s="1"/>
  <c r="O221"/>
  <c r="P221"/>
  <c r="Q221"/>
  <c r="R221"/>
  <c r="S221"/>
  <c r="T221"/>
  <c r="E226"/>
  <c r="E227" s="1"/>
  <c r="E228" s="1"/>
  <c r="P226"/>
  <c r="Q226"/>
  <c r="R226"/>
  <c r="S226"/>
  <c r="T226"/>
  <c r="H227"/>
  <c r="P227"/>
  <c r="Q227"/>
  <c r="R227"/>
  <c r="S227"/>
  <c r="T227"/>
  <c r="H228"/>
  <c r="P228"/>
  <c r="Q228"/>
  <c r="R228"/>
  <c r="S228"/>
  <c r="T228"/>
  <c r="H229"/>
  <c r="P229"/>
  <c r="Q229"/>
  <c r="R229"/>
  <c r="S229"/>
  <c r="T229"/>
  <c r="H231"/>
  <c r="K231"/>
  <c r="L231"/>
  <c r="M231"/>
  <c r="N231"/>
  <c r="O231"/>
  <c r="H233"/>
  <c r="P233"/>
  <c r="Q233"/>
  <c r="R233"/>
  <c r="S233"/>
  <c r="T233"/>
  <c r="E234"/>
  <c r="H234"/>
  <c r="P234"/>
  <c r="Q234"/>
  <c r="R234"/>
  <c r="S234"/>
  <c r="T234"/>
  <c r="E235"/>
  <c r="H235"/>
  <c r="P235"/>
  <c r="Q235"/>
  <c r="R235"/>
  <c r="S235"/>
  <c r="T235"/>
  <c r="E236"/>
  <c r="H236"/>
  <c r="P236"/>
  <c r="Q236"/>
  <c r="R236"/>
  <c r="S236"/>
  <c r="T236"/>
  <c r="E237"/>
  <c r="H237"/>
  <c r="H238"/>
  <c r="P238"/>
  <c r="Q238"/>
  <c r="R238"/>
  <c r="S238"/>
  <c r="T238"/>
  <c r="H239"/>
  <c r="P239"/>
  <c r="Q239"/>
  <c r="R239"/>
  <c r="S239"/>
  <c r="T239"/>
  <c r="K240"/>
  <c r="L240"/>
  <c r="M240"/>
  <c r="N240"/>
  <c r="O240"/>
  <c r="H244"/>
  <c r="K244"/>
  <c r="L244"/>
  <c r="M244"/>
  <c r="N244"/>
  <c r="O244"/>
  <c r="P244"/>
  <c r="Q244"/>
  <c r="R244"/>
  <c r="S244"/>
  <c r="T244"/>
  <c r="L245" l="1"/>
  <c r="K222"/>
  <c r="S208"/>
  <c r="P186"/>
  <c r="Q186"/>
  <c r="N177"/>
  <c r="L155"/>
  <c r="L111"/>
  <c r="T217"/>
  <c r="T231"/>
  <c r="O199"/>
  <c r="K199"/>
  <c r="S186"/>
  <c r="M245"/>
  <c r="R240"/>
  <c r="P195"/>
  <c r="P199" s="1"/>
  <c r="R231"/>
  <c r="R245" s="1"/>
  <c r="Q231"/>
  <c r="M222"/>
  <c r="R217"/>
  <c r="P217"/>
  <c r="Q195"/>
  <c r="M133"/>
  <c r="Q128"/>
  <c r="S82"/>
  <c r="S87" s="1"/>
  <c r="S59"/>
  <c r="S64" s="1"/>
  <c r="N245"/>
  <c r="S240"/>
  <c r="R208"/>
  <c r="P208"/>
  <c r="M199"/>
  <c r="R186"/>
  <c r="T186"/>
  <c r="S172"/>
  <c r="S177" s="1"/>
  <c r="T163"/>
  <c r="L133"/>
  <c r="Q106"/>
  <c r="P106"/>
  <c r="O64"/>
  <c r="K64"/>
  <c r="T21"/>
  <c r="T64" s="1"/>
  <c r="P21"/>
  <c r="P64" s="1"/>
  <c r="P231"/>
  <c r="S231"/>
  <c r="O222"/>
  <c r="S217"/>
  <c r="S222" s="1"/>
  <c r="L199"/>
  <c r="T195"/>
  <c r="S195"/>
  <c r="R150"/>
  <c r="S150"/>
  <c r="S155" s="1"/>
  <c r="S120"/>
  <c r="Q82"/>
  <c r="Q87" s="1"/>
  <c r="Q59"/>
  <c r="Q240"/>
  <c r="Q245" s="1"/>
  <c r="R163"/>
  <c r="R155"/>
  <c r="Q150"/>
  <c r="R133"/>
  <c r="M87"/>
  <c r="R73"/>
  <c r="R21"/>
  <c r="T199"/>
  <c r="R222"/>
  <c r="Q217"/>
  <c r="Q222" s="1"/>
  <c r="R172"/>
  <c r="R177" s="1"/>
  <c r="P172"/>
  <c r="Q142"/>
  <c r="Q155" s="1"/>
  <c r="T128"/>
  <c r="P128"/>
  <c r="T120"/>
  <c r="P120"/>
  <c r="R106"/>
  <c r="T97"/>
  <c r="P97"/>
  <c r="P111" s="1"/>
  <c r="P82"/>
  <c r="T240"/>
  <c r="T245" s="1"/>
  <c r="P240"/>
  <c r="P245" s="1"/>
  <c r="Q199"/>
  <c r="T177"/>
  <c r="L177"/>
  <c r="Q172"/>
  <c r="Q111"/>
  <c r="S245"/>
  <c r="O245"/>
  <c r="K245"/>
  <c r="P222"/>
  <c r="L222"/>
  <c r="T208"/>
  <c r="T222" s="1"/>
  <c r="N199"/>
  <c r="R195"/>
  <c r="R199" s="1"/>
  <c r="Q163"/>
  <c r="O133"/>
  <c r="K133"/>
  <c r="N111"/>
  <c r="T106"/>
  <c r="T111" s="1"/>
  <c r="S97"/>
  <c r="T82"/>
  <c r="T87" s="1"/>
  <c r="R82"/>
  <c r="Q64"/>
  <c r="M64"/>
  <c r="S199"/>
  <c r="T150"/>
  <c r="T155" s="1"/>
  <c r="P150"/>
  <c r="P155" s="1"/>
  <c r="S128"/>
  <c r="S133" s="1"/>
  <c r="Q133"/>
  <c r="S106"/>
  <c r="S111" s="1"/>
  <c r="R64"/>
  <c r="R111"/>
  <c r="T133"/>
  <c r="P133"/>
  <c r="P177"/>
  <c r="P87"/>
  <c r="R87" l="1"/>
  <c r="Q177"/>
  <c r="T246"/>
  <c r="T247" s="1"/>
  <c r="D7" i="3"/>
  <c r="C9"/>
  <c r="E9"/>
  <c r="G9"/>
  <c r="D9"/>
  <c r="F9"/>
  <c r="C7"/>
  <c r="E7"/>
  <c r="G7"/>
  <c r="F7"/>
  <c r="C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S246" i="1"/>
  <c r="S247" s="1"/>
  <c r="R246"/>
  <c r="R247" s="1"/>
  <c r="Q246"/>
  <c r="Q247" s="1"/>
  <c r="P246"/>
  <c r="P247" s="1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8"/>
  <c r="E8"/>
  <c r="F8"/>
  <c r="G8"/>
  <c r="C8"/>
  <c r="G10" l="1"/>
  <c r="O246" i="1"/>
  <c r="O247" s="1"/>
  <c r="C10" i="3"/>
  <c r="K246" i="1"/>
  <c r="K247" s="1"/>
  <c r="D10" i="3"/>
  <c r="L246" i="1"/>
  <c r="L247" s="1"/>
  <c r="E10" i="3"/>
  <c r="M246" i="1"/>
  <c r="M247" s="1"/>
  <c r="F10" i="3"/>
  <c r="N246" i="1"/>
  <c r="N247" s="1"/>
  <c r="E4" i="3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<sst xmlns="http://schemas.openxmlformats.org/spreadsheetml/2006/main" count="2501" uniqueCount="394">
  <si>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</si>
  <si>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</si>
  <si>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</si>
  <si>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</si>
  <si>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</si>
  <si>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</si>
  <si>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</si>
  <si>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</si>
  <si>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</si>
  <si>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</si>
  <si>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</si>
  <si>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</si>
  <si>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</si>
  <si>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</si>
  <si>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</si>
  <si>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</si>
  <si>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</si>
  <si>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</si>
  <si>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</si>
  <si>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</si>
  <si>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</si>
  <si>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</si>
  <si>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</si>
  <si>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</si>
  <si>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</si>
  <si>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</si>
  <si>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</si>
  <si>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</si>
  <si>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</si>
  <si>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</si>
  <si>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</si>
  <si>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</si>
  <si>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</si>
  <si>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</si>
  <si>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</si>
  <si>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</si>
  <si>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</si>
  <si>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</si>
  <si>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</si>
  <si>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</si>
  <si>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</si>
  <si>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</si>
  <si>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</si>
  <si>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</si>
  <si>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</si>
  <si>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</si>
  <si>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</si>
  <si>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</si>
  <si>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</si>
  <si>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</si>
  <si>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</si>
  <si>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</si>
  <si>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</si>
  <si>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</si>
  <si>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</si>
  <si>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</si>
  <si>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</si>
  <si>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</si>
  <si>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</si>
  <si>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</si>
  <si>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</si>
  <si>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</si>
  <si>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</si>
  <si>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</si>
  <si>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</si>
  <si>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</si>
  <si>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</si>
  <si>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</si>
  <si>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</si>
  <si>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</si>
  <si>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</si>
  <si>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</si>
  <si>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</si>
  <si>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</si>
  <si>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</si>
  <si>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</si>
  <si>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</si>
  <si>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</si>
  <si>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</si>
  <si>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</si>
  <si>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</si>
  <si>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</si>
  <si>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</si>
  <si>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</si>
  <si>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</si>
  <si>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</si>
  <si>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</si>
  <si>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</si>
  <si>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</si>
  <si>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</si>
  <si>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</si>
  <si>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</si>
  <si>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</si>
  <si>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</si>
  <si>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</si>
  <si>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</si>
  <si>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</si>
  <si>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</si>
  <si>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</si>
  <si>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</si>
  <si>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</si>
  <si>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</si>
  <si>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</si>
  <si>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</si>
  <si>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</si>
  <si>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</si>
  <si>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</si>
  <si>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</si>
  <si>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</si>
  <si>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</si>
  <si>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</si>
  <si>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</si>
  <si>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</si>
  <si>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</si>
  <si>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</si>
  <si>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</si>
  <si>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</si>
  <si>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</si>
  <si>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</si>
  <si>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</si>
  <si>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</si>
  <si>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</si>
  <si>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</si>
  <si>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</si>
  <si>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</si>
  <si>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</si>
  <si>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</si>
  <si>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</si>
  <si>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</si>
  <si>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</si>
  <si>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</si>
  <si>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</si>
  <si>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</si>
  <si>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</si>
  <si>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</si>
  <si>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</si>
  <si>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</si>
  <si>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</si>
  <si>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</si>
  <si>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</si>
  <si>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</si>
  <si>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</si>
  <si>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</si>
  <si>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</si>
  <si>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</si>
  <si>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</si>
  <si>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</si>
  <si>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</si>
  <si>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</si>
  <si>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</si>
  <si>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</si>
  <si>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</si>
  <si>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</si>
  <si>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</si>
  <si>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</si>
  <si>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</si>
  <si>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</si>
  <si>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</si>
  <si>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</si>
  <si>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</si>
  <si>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</si>
  <si>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</si>
  <si>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</si>
  <si>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</si>
  <si>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</si>
  <si>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</si>
  <si>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</si>
  <si>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</si>
  <si>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</si>
  <si>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</si>
  <si>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</si>
  <si>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</si>
  <si>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</si>
  <si>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</si>
  <si>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</si>
  <si>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</si>
  <si>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</si>
  <si>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</si>
  <si>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</si>
  <si>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</si>
  <si>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</si>
  <si>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</si>
  <si>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</si>
  <si>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</si>
  <si>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</si>
  <si>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</si>
  <si>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</si>
  <si>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</si>
  <si>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</si>
  <si>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</si>
  <si>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</si>
  <si>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</si>
  <si>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</si>
  <si>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</si>
  <si>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</si>
  <si>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</si>
  <si>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</si>
  <si>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</si>
  <si>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</si>
  <si>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</si>
  <si>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</si>
  <si>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</si>
  <si>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</si>
  <si>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</si>
  <si>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</si>
  <si>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</si>
  <si>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</si>
  <si>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</si>
  <si>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</si>
  <si>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</si>
  <si>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</si>
  <si>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</si>
  <si>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</si>
  <si>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</si>
  <si>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</si>
  <si>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</si>
  <si>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</si>
  <si>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</si>
  <si>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</si>
  <si>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</si>
  <si>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</si>
  <si>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</si>
  <si>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</si>
  <si>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</si>
  <si>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</si>
  <si>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</si>
  <si>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</si>
  <si>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</si>
  <si>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</si>
  <si>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</si>
  <si>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</si>
  <si>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</si>
  <si>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</si>
  <si>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</si>
  <si>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</si>
  <si>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</si>
  <si>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</si>
  <si>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</si>
  <si>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</si>
  <si>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</si>
  <si>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</si>
  <si>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</si>
  <si>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</si>
  <si>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</si>
  <si>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</si>
  <si>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</si>
  <si>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</si>
  <si>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</si>
  <si>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</si>
  <si>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</si>
  <si>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</si>
  <si>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</si>
  <si>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</si>
  <si>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</si>
  <si>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</si>
  <si>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</si>
  <si>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</si>
  <si>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</si>
  <si>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</si>
  <si>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</si>
  <si>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</si>
  <si>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</si>
  <si>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</si>
  <si>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</si>
  <si>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</si>
  <si>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</si>
  <si>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</si>
  <si>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</si>
  <si>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</si>
  <si>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</si>
  <si>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</si>
  <si>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</si>
  <si>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</si>
  <si>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</si>
  <si>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</si>
  <si>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</si>
  <si>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</si>
  <si>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</si>
  <si>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</si>
  <si>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</si>
  <si>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</si>
  <si>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</si>
  <si>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</si>
  <si>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</si>
  <si>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</si>
  <si>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</si>
  <si>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</si>
  <si>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</si>
  <si>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</si>
  <si>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</si>
  <si>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</si>
  <si>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</si>
  <si>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</si>
  <si>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</si>
  <si>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</si>
  <si>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</si>
  <si>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</si>
  <si>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</si>
  <si>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</si>
  <si>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</si>
  <si>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</si>
  <si>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</si>
  <si>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</si>
  <si>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</si>
  <si>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</si>
  <si>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</si>
  <si>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</si>
  <si>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</si>
  <si>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</si>
  <si>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</si>
  <si>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</si>
  <si>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</si>
  <si>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</si>
  <si>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</si>
  <si>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</si>
  <si>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</si>
  <si>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</si>
  <si>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</si>
  <si>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</si>
  <si>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</si>
  <si>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</si>
  <si>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</si>
  <si>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</si>
  <si>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</si>
  <si>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</si>
  <si>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</si>
  <si>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</si>
  <si>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</si>
  <si>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</si>
  <si>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</si>
  <si>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</si>
  <si>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</si>
  <si>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</si>
  <si>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</si>
  <si>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</si>
  <si>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</si>
  <si>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</si>
  <si>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</si>
  <si>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</si>
  <si>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</si>
  <si>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</si>
  <si>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</si>
  <si>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</si>
  <si>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</si>
  <si>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</si>
  <si>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</si>
  <si>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</si>
  <si>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</si>
  <si>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</si>
  <si>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</si>
  <si>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</si>
  <si>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</si>
  <si>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Рыба  тушенная в томате с овощами  75/25</t>
  </si>
  <si>
    <t>Напиток фруктово- ягодный</t>
  </si>
  <si>
    <t>Кисель фруктово- ягодный</t>
  </si>
  <si>
    <t>Салат из ранней капусты с огурцом и раст маслом</t>
  </si>
  <si>
    <t>Чай с сахаром</t>
  </si>
  <si>
    <t>Борщ со сметаной</t>
  </si>
  <si>
    <t>Говядина тушеная</t>
  </si>
  <si>
    <t>Омлет натуральный</t>
  </si>
  <si>
    <t>Салат из ранней капусты с зеленью</t>
  </si>
  <si>
    <t>Салат из помидоров с луком и маслом растительным</t>
  </si>
  <si>
    <t>Салат из отварной свеклы с растительным маслом</t>
  </si>
  <si>
    <t>Салат из отварной свеклы с маслом</t>
  </si>
  <si>
    <t>Макароны с сыром</t>
  </si>
  <si>
    <t>Борщ  со сметаной</t>
  </si>
  <si>
    <t>40/11</t>
  </si>
  <si>
    <t>40/12</t>
  </si>
  <si>
    <t>40/13</t>
  </si>
  <si>
    <t>40/14</t>
  </si>
  <si>
    <t>40/15</t>
  </si>
  <si>
    <t>Салат из ранней капусты с маслом растительным</t>
  </si>
  <si>
    <t>Всего за 18 дней</t>
  </si>
  <si>
    <t>Среднее значение за 18 дней</t>
  </si>
  <si>
    <t>Фрукт свежий (Банан)</t>
  </si>
  <si>
    <t>Суп молочный рисовый</t>
  </si>
  <si>
    <t>Белки при расчете соотношения всегда берутся за 1</t>
  </si>
  <si>
    <t>200/20</t>
  </si>
  <si>
    <t xml:space="preserve">Запеканка из творога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</si>
  <si>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</si>
  <si>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Фрукт свежий (банан)</t>
  </si>
  <si>
    <t xml:space="preserve">булочка кефирная </t>
  </si>
  <si>
    <t xml:space="preserve">булочка школьная </t>
  </si>
  <si>
    <t xml:space="preserve">булочка сырная </t>
  </si>
  <si>
    <t xml:space="preserve">Булочка кефираня </t>
  </si>
  <si>
    <t>1 шт</t>
  </si>
  <si>
    <t>75/26</t>
  </si>
  <si>
    <t>75/27</t>
  </si>
  <si>
    <t>75/28</t>
  </si>
  <si>
    <t>75/29</t>
  </si>
  <si>
    <t>75/30</t>
  </si>
  <si>
    <t>75/31</t>
  </si>
  <si>
    <t xml:space="preserve">Компот из свежих фруктов( яблоко) </t>
  </si>
  <si>
    <t xml:space="preserve">Суп рыбный 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</si>
</sst>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902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0" fontId="35" fillId="0" borderId="0" xfId="0" applyFont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0" fillId="0" borderId="1" xfId="0" applyFont="1" applyBorder="1" applyAlignment="1">
      <alignment horizontal="center"/>
    </xf>
    <xf numFmtId="166" fontId="7" fillId="5" borderId="1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6" fontId="6" fillId="6" borderId="3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6" fontId="7" fillId="6" borderId="1" xfId="1" applyNumberFormat="1" applyFont="1" applyFill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169" fontId="7" fillId="6" borderId="1" xfId="0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6" fontId="13" fillId="6" borderId="1" xfId="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5" fontId="7" fillId="6" borderId="17" xfId="1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165" fontId="7" fillId="6" borderId="8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168" fontId="7" fillId="0" borderId="32" xfId="0" applyNumberFormat="1" applyFont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168" fontId="7" fillId="0" borderId="29" xfId="0" applyNumberFormat="1" applyFont="1" applyBorder="1" applyAlignment="1">
      <alignment horizontal="center" vertical="center"/>
    </xf>
    <xf numFmtId="0" fontId="0" fillId="5" borderId="28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26" fillId="4" borderId="28" xfId="0" applyFont="1" applyFill="1" applyBorder="1" applyAlignment="1">
      <alignment horizontal="center" vertical="center"/>
    </xf>
    <xf numFmtId="0" fontId="47" fillId="5" borderId="34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2" fontId="7" fillId="0" borderId="36" xfId="0" applyNumberFormat="1" applyFont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31" fillId="6" borderId="2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40" fillId="6" borderId="29" xfId="0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171" fontId="7" fillId="6" borderId="29" xfId="1" applyNumberFormat="1" applyFont="1" applyFill="1" applyBorder="1" applyAlignment="1">
      <alignment horizontal="center" vertical="center"/>
    </xf>
    <xf numFmtId="0" fontId="26" fillId="6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8" fillId="4" borderId="44" xfId="0" applyFont="1" applyFill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47" fillId="5" borderId="5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0" fillId="4" borderId="44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40" fillId="4" borderId="4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wrapText="1"/>
    </xf>
    <xf numFmtId="0" fontId="3" fillId="4" borderId="44" xfId="0" applyFont="1" applyFill="1" applyBorder="1" applyAlignment="1">
      <alignment horizontal="center"/>
    </xf>
    <xf numFmtId="0" fontId="29" fillId="0" borderId="44" xfId="0" applyFont="1" applyBorder="1" applyAlignment="1">
      <alignment horizontal="center" wrapText="1"/>
    </xf>
    <xf numFmtId="49" fontId="0" fillId="0" borderId="44" xfId="0" applyNumberFormat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7" fillId="6" borderId="37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66" fontId="7" fillId="6" borderId="19" xfId="1" applyNumberFormat="1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 wrapText="1"/>
    </xf>
    <xf numFmtId="166" fontId="7" fillId="6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40" fillId="6" borderId="18" xfId="0" applyFont="1" applyFill="1" applyBorder="1" applyAlignment="1">
      <alignment horizontal="center" vertical="center" wrapText="1"/>
    </xf>
    <xf numFmtId="165" fontId="7" fillId="6" borderId="19" xfId="1" applyNumberFormat="1" applyFont="1" applyFill="1" applyBorder="1" applyAlignment="1">
      <alignment horizontal="center" vertical="center"/>
    </xf>
    <xf numFmtId="165" fontId="7" fillId="6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9" fontId="7" fillId="6" borderId="19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0" fillId="5" borderId="47" xfId="0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/>
    </xf>
    <xf numFmtId="0" fontId="40" fillId="6" borderId="3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165" fontId="7" fillId="6" borderId="33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42" fillId="5" borderId="3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48" fillId="5" borderId="34" xfId="0" applyFont="1" applyFill="1" applyBorder="1" applyAlignment="1">
      <alignment horizontal="center"/>
    </xf>
    <xf numFmtId="0" fontId="48" fillId="5" borderId="0" xfId="0" applyFont="1" applyFill="1" applyBorder="1" applyAlignment="1">
      <alignment horizontal="center"/>
    </xf>
    <xf numFmtId="166" fontId="48" fillId="5" borderId="0" xfId="1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166" fontId="14" fillId="6" borderId="19" xfId="1" applyNumberFormat="1" applyFont="1" applyFill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6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165" fontId="7" fillId="6" borderId="37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47" fillId="5" borderId="47" xfId="0" applyFont="1" applyFill="1" applyBorder="1" applyAlignment="1">
      <alignment horizontal="center"/>
    </xf>
    <xf numFmtId="0" fontId="48" fillId="5" borderId="32" xfId="0" applyFont="1" applyFill="1" applyBorder="1" applyAlignment="1">
      <alignment horizontal="center"/>
    </xf>
    <xf numFmtId="0" fontId="48" fillId="5" borderId="2" xfId="0" applyFont="1" applyFill="1" applyBorder="1" applyAlignment="1">
      <alignment horizontal="center"/>
    </xf>
    <xf numFmtId="166" fontId="48" fillId="5" borderId="2" xfId="1" applyNumberFormat="1" applyFont="1" applyFill="1" applyBorder="1" applyAlignment="1">
      <alignment horizontal="center"/>
    </xf>
    <xf numFmtId="0" fontId="48" fillId="5" borderId="33" xfId="0" applyFont="1" applyFill="1" applyBorder="1" applyAlignment="1">
      <alignment horizontal="center"/>
    </xf>
    <xf numFmtId="0" fontId="47" fillId="5" borderId="32" xfId="0" applyFont="1" applyFill="1" applyBorder="1" applyAlignment="1">
      <alignment horizontal="center"/>
    </xf>
    <xf numFmtId="0" fontId="47" fillId="5" borderId="2" xfId="0" applyFont="1" applyFill="1" applyBorder="1" applyAlignment="1">
      <alignment horizontal="center"/>
    </xf>
    <xf numFmtId="164" fontId="7" fillId="6" borderId="2" xfId="1" applyNumberFormat="1" applyFont="1" applyFill="1" applyBorder="1" applyAlignment="1">
      <alignment horizontal="center" vertical="center"/>
    </xf>
    <xf numFmtId="164" fontId="7" fillId="6" borderId="19" xfId="1" applyNumberFormat="1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66" fontId="13" fillId="6" borderId="2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/>
    </xf>
    <xf numFmtId="0" fontId="6" fillId="6" borderId="4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 vertical="center"/>
    </xf>
    <xf numFmtId="165" fontId="7" fillId="6" borderId="12" xfId="1" applyNumberFormat="1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7" fillId="4" borderId="18" xfId="1" applyNumberFormat="1" applyFont="1" applyFill="1" applyBorder="1" applyAlignment="1">
      <alignment horizontal="center" vertical="center"/>
    </xf>
    <xf numFmtId="171" fontId="7" fillId="6" borderId="37" xfId="1" applyNumberFormat="1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2" fontId="7" fillId="4" borderId="16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2" fontId="4" fillId="4" borderId="4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2" fontId="7" fillId="0" borderId="46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2" fontId="4" fillId="4" borderId="39" xfId="0" applyNumberFormat="1" applyFont="1" applyFill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/>
    </xf>
    <xf numFmtId="0" fontId="7" fillId="0" borderId="46" xfId="0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4" borderId="49" xfId="0" applyFont="1" applyFill="1" applyBorder="1" applyAlignment="1">
      <alignment horizontal="center"/>
    </xf>
    <xf numFmtId="0" fontId="26" fillId="4" borderId="3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168" fontId="7" fillId="0" borderId="26" xfId="0" applyNumberFormat="1" applyFont="1" applyBorder="1" applyAlignment="1">
      <alignment horizontal="center" vertical="center"/>
    </xf>
    <xf numFmtId="168" fontId="7" fillId="0" borderId="27" xfId="0" applyNumberFormat="1" applyFont="1" applyBorder="1" applyAlignment="1">
      <alignment horizontal="center" vertical="center"/>
    </xf>
    <xf numFmtId="0" fontId="0" fillId="0" borderId="53" xfId="0" applyFont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7" fillId="5" borderId="26" xfId="0" applyFont="1" applyFill="1" applyBorder="1" applyAlignment="1">
      <alignment horizontal="center"/>
    </xf>
    <xf numFmtId="0" fontId="47" fillId="5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49" fillId="0" borderId="19" xfId="0" applyFont="1" applyBorder="1" applyAlignment="1">
      <alignment horizontal="center"/>
    </xf>
    <xf numFmtId="2" fontId="49" fillId="0" borderId="20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40" fillId="4" borderId="45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  <xf numFmtId="2" fontId="40" fillId="0" borderId="21" xfId="0" applyNumberFormat="1" applyFont="1" applyBorder="1" applyAlignment="1">
      <alignment horizontal="center" vertical="center"/>
    </xf>
    <xf numFmtId="2" fontId="40" fillId="0" borderId="46" xfId="0" applyNumberFormat="1" applyFont="1" applyBorder="1" applyAlignment="1">
      <alignment horizontal="center" vertical="center"/>
    </xf>
    <xf numFmtId="2" fontId="40" fillId="4" borderId="18" xfId="1" applyNumberFormat="1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center"/>
    </xf>
    <xf numFmtId="0" fontId="40" fillId="0" borderId="18" xfId="0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/>
    </xf>
    <xf numFmtId="2" fontId="26" fillId="4" borderId="1" xfId="0" applyNumberFormat="1" applyFont="1" applyFill="1" applyBorder="1" applyAlignment="1">
      <alignment horizontal="center"/>
    </xf>
    <xf numFmtId="2" fontId="26" fillId="4" borderId="29" xfId="0" applyNumberFormat="1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26" fillId="4" borderId="40" xfId="0" applyFont="1" applyFill="1" applyBorder="1" applyAlignment="1">
      <alignment horizontal="center"/>
    </xf>
    <xf numFmtId="2" fontId="40" fillId="0" borderId="30" xfId="0" applyNumberFormat="1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51" fillId="4" borderId="45" xfId="0" applyFont="1" applyFill="1" applyBorder="1" applyAlignment="1">
      <alignment wrapText="1"/>
    </xf>
    <xf numFmtId="2" fontId="4" fillId="4" borderId="7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2" fontId="26" fillId="4" borderId="29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2" fontId="40" fillId="0" borderId="19" xfId="0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2" fontId="40" fillId="4" borderId="18" xfId="0" applyNumberFormat="1" applyFont="1" applyFill="1" applyBorder="1" applyAlignment="1">
      <alignment horizontal="center" vertical="center"/>
    </xf>
    <xf numFmtId="2" fontId="40" fillId="4" borderId="21" xfId="0" applyNumberFormat="1" applyFont="1" applyFill="1" applyBorder="1" applyAlignment="1">
      <alignment horizontal="center" vertical="center"/>
    </xf>
    <xf numFmtId="2" fontId="40" fillId="4" borderId="46" xfId="0" applyNumberFormat="1" applyFont="1" applyFill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2" fontId="40" fillId="0" borderId="31" xfId="0" applyNumberFormat="1" applyFont="1" applyBorder="1" applyAlignment="1">
      <alignment horizontal="center" vertical="center"/>
    </xf>
    <xf numFmtId="0" fontId="40" fillId="4" borderId="52" xfId="0" applyFont="1" applyFill="1" applyBorder="1" applyAlignment="1">
      <alignment horizontal="center"/>
    </xf>
    <xf numFmtId="0" fontId="40" fillId="4" borderId="49" xfId="0" applyFont="1" applyFill="1" applyBorder="1" applyAlignment="1">
      <alignment horizontal="center"/>
    </xf>
    <xf numFmtId="2" fontId="52" fillId="0" borderId="18" xfId="0" applyNumberFormat="1" applyFont="1" applyBorder="1" applyAlignment="1">
      <alignment horizontal="center"/>
    </xf>
    <xf numFmtId="2" fontId="53" fillId="0" borderId="19" xfId="0" applyNumberFormat="1" applyFont="1" applyBorder="1" applyAlignment="1">
      <alignment horizontal="center"/>
    </xf>
    <xf numFmtId="0" fontId="26" fillId="4" borderId="3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2" fontId="40" fillId="0" borderId="48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/>
    </xf>
    <xf numFmtId="0" fontId="40" fillId="0" borderId="52" xfId="0" applyFont="1" applyBorder="1" applyAlignment="1">
      <alignment horizontal="center"/>
    </xf>
    <xf numFmtId="0" fontId="4" fillId="4" borderId="2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0" fillId="0" borderId="48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2" fontId="40" fillId="4" borderId="48" xfId="0" applyNumberFormat="1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2" fontId="26" fillId="4" borderId="3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2" fontId="26" fillId="4" borderId="39" xfId="0" applyNumberFormat="1" applyFont="1" applyFill="1" applyBorder="1" applyAlignment="1">
      <alignment horizontal="center"/>
    </xf>
    <xf numFmtId="2" fontId="4" fillId="4" borderId="40" xfId="0" applyNumberFormat="1" applyFont="1" applyFill="1" applyBorder="1" applyAlignment="1">
      <alignment horizontal="center"/>
    </xf>
    <xf numFmtId="0" fontId="7" fillId="0" borderId="50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/>
    </xf>
    <xf numFmtId="2" fontId="40" fillId="0" borderId="24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52" fillId="0" borderId="48" xfId="0" applyNumberFormat="1" applyFont="1" applyBorder="1" applyAlignment="1">
      <alignment horizontal="center"/>
    </xf>
    <xf numFmtId="2" fontId="53" fillId="0" borderId="24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40" fillId="0" borderId="57" xfId="0" applyNumberFormat="1" applyFont="1" applyBorder="1" applyAlignment="1">
      <alignment horizontal="center" vertical="center"/>
    </xf>
    <xf numFmtId="0" fontId="0" fillId="5" borderId="58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26" fillId="4" borderId="56" xfId="0" applyFont="1" applyFill="1" applyBorder="1" applyAlignment="1">
      <alignment horizontal="center"/>
    </xf>
    <xf numFmtId="2" fontId="40" fillId="0" borderId="4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0" fillId="4" borderId="5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40" fillId="0" borderId="51" xfId="0" applyNumberFormat="1" applyFont="1" applyBorder="1" applyAlignment="1">
      <alignment horizontal="center" vertical="center"/>
    </xf>
    <xf numFmtId="2" fontId="52" fillId="0" borderId="51" xfId="0" applyNumberFormat="1" applyFont="1" applyBorder="1" applyAlignment="1">
      <alignment horizontal="center"/>
    </xf>
    <xf numFmtId="2" fontId="53" fillId="0" borderId="51" xfId="0" applyNumberFormat="1" applyFont="1" applyBorder="1" applyAlignment="1">
      <alignment horizontal="center"/>
    </xf>
    <xf numFmtId="0" fontId="0" fillId="5" borderId="50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4" borderId="55" xfId="0" applyFont="1" applyFill="1" applyBorder="1" applyAlignment="1">
      <alignment horizontal="center"/>
    </xf>
    <xf numFmtId="2" fontId="4" fillId="4" borderId="44" xfId="0" applyNumberFormat="1" applyFont="1" applyFill="1" applyBorder="1" applyAlignment="1">
      <alignment horizontal="center" vertical="center"/>
    </xf>
    <xf numFmtId="2" fontId="26" fillId="4" borderId="44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 vertical="center"/>
    </xf>
    <xf numFmtId="2" fontId="52" fillId="0" borderId="16" xfId="0" applyNumberFormat="1" applyFont="1" applyBorder="1" applyAlignment="1">
      <alignment horizontal="center"/>
    </xf>
    <xf numFmtId="2" fontId="53" fillId="0" borderId="16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 vertical="center"/>
    </xf>
    <xf numFmtId="2" fontId="40" fillId="4" borderId="48" xfId="1" applyNumberFormat="1" applyFont="1" applyFill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/>
    </xf>
    <xf numFmtId="4" fontId="4" fillId="4" borderId="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168" fontId="7" fillId="0" borderId="58" xfId="0" applyNumberFormat="1" applyFont="1" applyBorder="1" applyAlignment="1">
      <alignment horizontal="center" vertical="center"/>
    </xf>
    <xf numFmtId="0" fontId="40" fillId="4" borderId="51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40" fillId="4" borderId="51" xfId="0" applyFont="1" applyFill="1" applyBorder="1" applyAlignment="1">
      <alignment horizontal="center"/>
    </xf>
    <xf numFmtId="2" fontId="40" fillId="4" borderId="57" xfId="0" applyNumberFormat="1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2" fontId="4" fillId="4" borderId="56" xfId="0" applyNumberFormat="1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8" fontId="7" fillId="0" borderId="7" xfId="0" applyNumberFormat="1" applyFont="1" applyBorder="1" applyAlignment="1">
      <alignment horizontal="center" vertical="center"/>
    </xf>
    <xf numFmtId="2" fontId="40" fillId="4" borderId="51" xfId="1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47" fillId="5" borderId="58" xfId="0" applyFont="1" applyFill="1" applyBorder="1" applyAlignment="1">
      <alignment horizontal="center"/>
    </xf>
    <xf numFmtId="2" fontId="26" fillId="4" borderId="7" xfId="0" applyNumberFormat="1" applyFont="1" applyFill="1" applyBorder="1" applyAlignment="1">
      <alignment horizontal="center"/>
    </xf>
    <xf numFmtId="0" fontId="40" fillId="0" borderId="59" xfId="0" applyFont="1" applyBorder="1" applyAlignment="1">
      <alignment horizontal="center"/>
    </xf>
    <xf numFmtId="1" fontId="7" fillId="0" borderId="5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2" fontId="26" fillId="4" borderId="56" xfId="0" applyNumberFormat="1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2" fontId="4" fillId="4" borderId="44" xfId="0" applyNumberFormat="1" applyFont="1" applyFill="1" applyBorder="1" applyAlignment="1">
      <alignment horizontal="center"/>
    </xf>
    <xf numFmtId="168" fontId="7" fillId="0" borderId="50" xfId="0" applyNumberFormat="1" applyFont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horizontal="center"/>
    </xf>
    <xf numFmtId="2" fontId="26" fillId="4" borderId="44" xfId="0" applyNumberFormat="1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 vertical="center"/>
    </xf>
    <xf numFmtId="2" fontId="4" fillId="4" borderId="55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0" fillId="4" borderId="44" xfId="0" applyFont="1" applyFill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68" fontId="7" fillId="0" borderId="47" xfId="0" applyNumberFormat="1" applyFont="1" applyBorder="1" applyAlignment="1">
      <alignment horizontal="center" vertical="center"/>
    </xf>
    <xf numFmtId="2" fontId="40" fillId="4" borderId="16" xfId="1" applyNumberFormat="1" applyFont="1" applyFill="1" applyBorder="1" applyAlignment="1">
      <alignment horizontal="center" vertical="center"/>
    </xf>
    <xf numFmtId="0" fontId="47" fillId="5" borderId="50" xfId="0" applyFont="1" applyFill="1" applyBorder="1" applyAlignment="1">
      <alignment horizontal="center"/>
    </xf>
    <xf numFmtId="0" fontId="40" fillId="0" borderId="49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/>
    </xf>
    <xf numFmtId="0" fontId="4" fillId="4" borderId="47" xfId="0" applyFont="1" applyFill="1" applyBorder="1" applyAlignment="1">
      <alignment horizontal="center"/>
    </xf>
    <xf numFmtId="2" fontId="26" fillId="4" borderId="55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4" fontId="4" fillId="4" borderId="47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4" xfId="0" applyNumberFormat="1" applyFont="1" applyFill="1" applyBorder="1" applyAlignment="1">
      <alignment horizontal="center" vertical="center"/>
    </xf>
    <xf numFmtId="2" fontId="40" fillId="0" borderId="46" xfId="0" applyNumberFormat="1" applyFont="1" applyFill="1" applyBorder="1" applyAlignment="1">
      <alignment horizontal="center" vertical="center"/>
    </xf>
    <xf numFmtId="2" fontId="40" fillId="0" borderId="57" xfId="0" applyNumberFormat="1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48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51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/>
    </xf>
    <xf numFmtId="0" fontId="40" fillId="0" borderId="4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2" fontId="40" fillId="0" borderId="5" xfId="0" applyNumberFormat="1" applyFont="1" applyFill="1" applyBorder="1" applyAlignment="1">
      <alignment horizontal="center" vertical="center"/>
    </xf>
    <xf numFmtId="2" fontId="40" fillId="0" borderId="4" xfId="0" applyNumberFormat="1" applyFont="1" applyFill="1" applyBorder="1" applyAlignment="1">
      <alignment horizontal="center" vertical="center"/>
    </xf>
    <xf numFmtId="2" fontId="40" fillId="0" borderId="3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" fontId="40" fillId="0" borderId="31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165" fontId="7" fillId="0" borderId="20" xfId="1" applyNumberFormat="1" applyFont="1" applyFill="1" applyBorder="1" applyAlignment="1">
      <alignment horizontal="center" vertical="center"/>
    </xf>
    <xf numFmtId="2" fontId="40" fillId="0" borderId="48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2" fontId="4" fillId="0" borderId="4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/>
    </xf>
    <xf numFmtId="2" fontId="26" fillId="0" borderId="7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52" fillId="6" borderId="2" xfId="0" applyFont="1" applyFill="1" applyBorder="1" applyAlignment="1">
      <alignment horizontal="center"/>
    </xf>
    <xf numFmtId="0" fontId="52" fillId="6" borderId="33" xfId="0" applyFont="1" applyFill="1" applyBorder="1" applyAlignment="1">
      <alignment horizontal="center"/>
    </xf>
    <xf numFmtId="169" fontId="33" fillId="6" borderId="1" xfId="0" applyNumberFormat="1" applyFont="1" applyFill="1" applyBorder="1" applyAlignment="1">
      <alignment horizontal="center" vertical="center"/>
    </xf>
    <xf numFmtId="0" fontId="50" fillId="6" borderId="19" xfId="0" applyFont="1" applyFill="1" applyBorder="1" applyAlignment="1">
      <alignment horizontal="center"/>
    </xf>
    <xf numFmtId="166" fontId="49" fillId="6" borderId="19" xfId="1" applyNumberFormat="1" applyFont="1" applyFill="1" applyBorder="1" applyAlignment="1">
      <alignment horizontal="center"/>
    </xf>
    <xf numFmtId="0" fontId="49" fillId="6" borderId="19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55" xfId="0" applyFont="1" applyFill="1" applyBorder="1" applyAlignment="1">
      <alignment horizontal="center"/>
    </xf>
    <xf numFmtId="0" fontId="26" fillId="0" borderId="56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16" fontId="7" fillId="0" borderId="28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0" fillId="0" borderId="55" xfId="0" applyNumberFormat="1" applyFont="1" applyFill="1" applyBorder="1" applyAlignment="1">
      <alignment horizontal="center"/>
    </xf>
    <xf numFmtId="2" fontId="26" fillId="0" borderId="44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/>
    </xf>
    <xf numFmtId="0" fontId="40" fillId="0" borderId="5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2" fontId="26" fillId="0" borderId="29" xfId="0" applyNumberFormat="1" applyFont="1" applyFill="1" applyBorder="1" applyAlignment="1">
      <alignment horizontal="center" vertical="center"/>
    </xf>
    <xf numFmtId="2" fontId="4" fillId="0" borderId="55" xfId="0" applyNumberFormat="1" applyFont="1" applyFill="1" applyBorder="1" applyAlignment="1">
      <alignment horizontal="center" vertical="center"/>
    </xf>
    <xf numFmtId="2" fontId="4" fillId="0" borderId="56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0" fillId="0" borderId="18" xfId="1" applyNumberFormat="1" applyFont="1" applyFill="1" applyBorder="1" applyAlignment="1">
      <alignment horizontal="center" vertical="center"/>
    </xf>
    <xf numFmtId="2" fontId="40" fillId="0" borderId="48" xfId="1" applyNumberFormat="1" applyFont="1" applyFill="1" applyBorder="1" applyAlignment="1">
      <alignment horizontal="center" vertical="center"/>
    </xf>
    <xf numFmtId="2" fontId="40" fillId="0" borderId="16" xfId="1" applyNumberFormat="1" applyFont="1" applyFill="1" applyBorder="1" applyAlignment="1">
      <alignment horizontal="center" vertical="center"/>
    </xf>
    <xf numFmtId="2" fontId="40" fillId="0" borderId="51" xfId="1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/>
    </xf>
    <xf numFmtId="0" fontId="26" fillId="0" borderId="5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6" fontId="13" fillId="0" borderId="19" xfId="1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2" fontId="26" fillId="0" borderId="41" xfId="0" applyNumberFormat="1" applyFont="1" applyFill="1" applyBorder="1" applyAlignment="1">
      <alignment horizontal="center" vertical="center"/>
    </xf>
    <xf numFmtId="0" fontId="0" fillId="0" borderId="0" xfId="0" applyFill="1"/>
    <xf numFmtId="2" fontId="4" fillId="0" borderId="41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/>
    </xf>
    <xf numFmtId="0" fontId="26" fillId="0" borderId="43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 vertical="center"/>
    </xf>
    <xf numFmtId="0" fontId="0" fillId="4" borderId="17" xfId="0" applyFill="1" applyBorder="1"/>
    <xf numFmtId="0" fontId="51" fillId="0" borderId="16" xfId="0" applyFont="1" applyBorder="1" applyAlignment="1">
      <alignment wrapText="1"/>
    </xf>
    <xf numFmtId="0" fontId="35" fillId="0" borderId="16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/>
    </xf>
    <xf numFmtId="166" fontId="40" fillId="4" borderId="1" xfId="1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165" fontId="40" fillId="4" borderId="1" xfId="1" applyNumberFormat="1" applyFont="1" applyFill="1" applyBorder="1" applyAlignment="1">
      <alignment horizontal="center" vertical="center"/>
    </xf>
    <xf numFmtId="165" fontId="40" fillId="4" borderId="29" xfId="1" applyNumberFormat="1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66" fontId="7" fillId="4" borderId="19" xfId="1" applyNumberFormat="1" applyFont="1" applyFill="1" applyBorder="1" applyAlignment="1">
      <alignment horizontal="center" vertical="center"/>
    </xf>
    <xf numFmtId="165" fontId="7" fillId="4" borderId="19" xfId="1" applyNumberFormat="1" applyFont="1" applyFill="1" applyBorder="1" applyAlignment="1">
      <alignment horizontal="center" vertical="center"/>
    </xf>
    <xf numFmtId="165" fontId="7" fillId="4" borderId="20" xfId="1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4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U247"/>
  <sheetViews>
    <sheetView tabSelected="1" zoomScale="90" zoomScaleNormal="90" workbookViewId="0">
      <selection activeCell="A248" sqref="A248:XFD739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.600000000000001" thickBot="1">
      <c r="D1" s="232" t="s">
        <v>108</v>
      </c>
      <c r="E1" s="127"/>
      <c r="F1" s="127"/>
      <c r="G1" s="127"/>
      <c r="H1" s="127"/>
      <c r="I1" s="127"/>
      <c r="J1" s="127"/>
      <c r="M1" s="266"/>
      <c r="N1" s="266"/>
      <c r="O1" s="266"/>
    </row>
    <row r="2" spans="1:20" ht="18">
      <c r="A2" s="395"/>
      <c r="B2" s="395"/>
      <c r="C2" s="396"/>
      <c r="D2" s="406" t="s">
        <v>77</v>
      </c>
      <c r="E2" s="407"/>
      <c r="F2" s="407"/>
      <c r="G2" s="407"/>
      <c r="H2" s="408"/>
      <c r="I2" s="407"/>
      <c r="J2" s="409"/>
      <c r="K2" s="397"/>
      <c r="L2" s="390"/>
      <c r="M2" s="390"/>
      <c r="N2" s="390"/>
      <c r="O2" s="492"/>
      <c r="P2" s="609"/>
      <c r="Q2" s="596"/>
      <c r="R2" s="469"/>
      <c r="S2" s="469"/>
      <c r="T2" s="470"/>
    </row>
    <row r="3" spans="1:20" ht="27.6">
      <c r="A3" s="351" t="s">
        <v>110</v>
      </c>
      <c r="B3" s="318" t="s">
        <v>109</v>
      </c>
      <c r="C3" s="340" t="s">
        <v>18</v>
      </c>
      <c r="D3" s="307" t="s">
        <v>19</v>
      </c>
      <c r="E3" s="242" t="s">
        <v>29</v>
      </c>
      <c r="F3" s="242" t="s">
        <v>20</v>
      </c>
      <c r="G3" s="242" t="s">
        <v>21</v>
      </c>
      <c r="H3" s="242" t="s">
        <v>33</v>
      </c>
      <c r="I3" s="242"/>
      <c r="J3" s="307" t="s">
        <v>19</v>
      </c>
      <c r="K3" s="267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333" t="s">
        <v>23</v>
      </c>
      <c r="Q3" s="597" t="s">
        <v>24</v>
      </c>
      <c r="R3" s="5" t="s">
        <v>22</v>
      </c>
      <c r="S3" s="6" t="s">
        <v>25</v>
      </c>
      <c r="T3" s="268" t="s">
        <v>26</v>
      </c>
    </row>
    <row r="4" spans="1:20">
      <c r="A4" s="319"/>
      <c r="B4" s="327" t="s">
        <v>28</v>
      </c>
      <c r="C4" s="321"/>
      <c r="D4" s="309"/>
      <c r="E4" s="242"/>
      <c r="F4" s="242"/>
      <c r="G4" s="242"/>
      <c r="H4" s="242"/>
      <c r="I4" s="242"/>
      <c r="J4" s="296"/>
      <c r="K4" s="267"/>
      <c r="L4" s="5"/>
      <c r="M4" s="5"/>
      <c r="N4" s="6"/>
      <c r="O4" s="183"/>
      <c r="P4" s="333"/>
      <c r="Q4" s="597"/>
      <c r="R4" s="5"/>
      <c r="S4" s="6"/>
      <c r="T4" s="268"/>
    </row>
    <row r="5" spans="1:20" ht="18" customHeight="1">
      <c r="A5" s="319" t="s">
        <v>224</v>
      </c>
      <c r="B5" s="319"/>
      <c r="C5" s="334" t="s">
        <v>375</v>
      </c>
      <c r="D5" s="299">
        <v>250</v>
      </c>
      <c r="E5" s="246" t="e">
        <f>#REF!</f>
        <v>#REF!</v>
      </c>
      <c r="F5" s="240"/>
      <c r="G5" s="246"/>
      <c r="H5" s="246"/>
      <c r="I5" s="246"/>
      <c r="J5" s="300">
        <v>250</v>
      </c>
      <c r="K5" s="288">
        <v>4.8</v>
      </c>
      <c r="L5" s="141">
        <v>4.2</v>
      </c>
      <c r="M5" s="141">
        <v>27.2</v>
      </c>
      <c r="N5" s="141">
        <v>190</v>
      </c>
      <c r="O5" s="479">
        <v>0.9</v>
      </c>
      <c r="P5" s="611">
        <f>K5</f>
        <v>4.8</v>
      </c>
      <c r="Q5" s="579">
        <f t="shared" ref="Q5:T5" si="0">L5</f>
        <v>4.2</v>
      </c>
      <c r="R5" s="141">
        <f t="shared" si="0"/>
        <v>27.2</v>
      </c>
      <c r="S5" s="141">
        <f t="shared" si="0"/>
        <v>190</v>
      </c>
      <c r="T5" s="561">
        <f t="shared" si="0"/>
        <v>0.9</v>
      </c>
    </row>
    <row r="6" spans="1:20" hidden="1">
      <c r="A6" s="319" t="s">
        <v>185</v>
      </c>
      <c r="B6" s="319"/>
      <c r="C6" s="335" t="s">
        <v>211</v>
      </c>
      <c r="D6" s="299"/>
      <c r="E6" s="246"/>
      <c r="F6" s="246">
        <v>100</v>
      </c>
      <c r="G6" s="246">
        <v>100</v>
      </c>
      <c r="H6" s="246" t="e">
        <f>F6*#REF!/1000</f>
        <v>#REF!</v>
      </c>
      <c r="I6" s="246"/>
      <c r="J6" s="300"/>
      <c r="K6" s="288"/>
      <c r="L6" s="141"/>
      <c r="M6" s="141"/>
      <c r="N6" s="141"/>
      <c r="O6" s="479"/>
      <c r="P6" s="611"/>
      <c r="Q6" s="579"/>
      <c r="R6" s="141"/>
      <c r="S6" s="141"/>
      <c r="T6" s="561"/>
    </row>
    <row r="7" spans="1:20" hidden="1">
      <c r="A7" s="319"/>
      <c r="B7" s="319"/>
      <c r="C7" s="335" t="s">
        <v>64</v>
      </c>
      <c r="D7" s="299"/>
      <c r="E7" s="246"/>
      <c r="F7" s="246">
        <v>82</v>
      </c>
      <c r="G7" s="246">
        <v>82</v>
      </c>
      <c r="H7" s="246" t="e">
        <f>F7*#REF!/1000</f>
        <v>#REF!</v>
      </c>
      <c r="I7" s="246" t="e">
        <f>D5*E5/1000</f>
        <v>#REF!</v>
      </c>
      <c r="J7" s="300"/>
      <c r="K7" s="288"/>
      <c r="L7" s="141"/>
      <c r="M7" s="141"/>
      <c r="N7" s="141"/>
      <c r="O7" s="479"/>
      <c r="P7" s="611"/>
      <c r="Q7" s="579"/>
      <c r="R7" s="141"/>
      <c r="S7" s="141"/>
      <c r="T7" s="561"/>
    </row>
    <row r="8" spans="1:20" hidden="1">
      <c r="A8" s="319"/>
      <c r="B8" s="319"/>
      <c r="C8" s="335" t="s">
        <v>186</v>
      </c>
      <c r="D8" s="299"/>
      <c r="E8" s="246"/>
      <c r="F8" s="246">
        <v>16</v>
      </c>
      <c r="G8" s="246">
        <v>16</v>
      </c>
      <c r="H8" s="246" t="e">
        <f>F8*#REF!/1000</f>
        <v>#REF!</v>
      </c>
      <c r="I8" s="246" t="s">
        <v>42</v>
      </c>
      <c r="J8" s="300"/>
      <c r="K8" s="288"/>
      <c r="L8" s="141"/>
      <c r="M8" s="141"/>
      <c r="N8" s="141"/>
      <c r="O8" s="479"/>
      <c r="P8" s="611"/>
      <c r="Q8" s="579"/>
      <c r="R8" s="141"/>
      <c r="S8" s="141"/>
      <c r="T8" s="561"/>
    </row>
    <row r="9" spans="1:20" hidden="1">
      <c r="A9" s="319"/>
      <c r="B9" s="319"/>
      <c r="C9" s="335" t="s">
        <v>199</v>
      </c>
      <c r="D9" s="299"/>
      <c r="E9" s="246"/>
      <c r="F9" s="246">
        <v>1.6</v>
      </c>
      <c r="G9" s="246">
        <v>1.6</v>
      </c>
      <c r="H9" s="246" t="e">
        <f>F9*#REF!/1000</f>
        <v>#REF!</v>
      </c>
      <c r="I9" s="246"/>
      <c r="J9" s="300"/>
      <c r="K9" s="288"/>
      <c r="L9" s="141"/>
      <c r="M9" s="141"/>
      <c r="N9" s="141"/>
      <c r="O9" s="479"/>
      <c r="P9" s="611"/>
      <c r="Q9" s="579"/>
      <c r="R9" s="141"/>
      <c r="S9" s="141"/>
      <c r="T9" s="561"/>
    </row>
    <row r="10" spans="1:20" hidden="1">
      <c r="A10" s="319"/>
      <c r="B10" s="319"/>
      <c r="C10" s="335" t="s">
        <v>40</v>
      </c>
      <c r="D10" s="299"/>
      <c r="E10" s="246"/>
      <c r="F10" s="246">
        <v>1.2</v>
      </c>
      <c r="G10" s="246">
        <v>1.2</v>
      </c>
      <c r="H10" s="246" t="e">
        <f>F10*#REF!/1000</f>
        <v>#REF!</v>
      </c>
      <c r="I10" s="246"/>
      <c r="J10" s="300"/>
      <c r="K10" s="288"/>
      <c r="L10" s="141"/>
      <c r="M10" s="141"/>
      <c r="N10" s="141"/>
      <c r="O10" s="479"/>
      <c r="P10" s="611"/>
      <c r="Q10" s="579"/>
      <c r="R10" s="141"/>
      <c r="S10" s="141"/>
      <c r="T10" s="561"/>
    </row>
    <row r="11" spans="1:20">
      <c r="A11" s="319" t="s">
        <v>90</v>
      </c>
      <c r="B11" s="319"/>
      <c r="C11" s="681" t="s">
        <v>356</v>
      </c>
      <c r="D11" s="303">
        <v>200</v>
      </c>
      <c r="E11" s="252" t="e">
        <f>E5</f>
        <v>#REF!</v>
      </c>
      <c r="F11" s="252"/>
      <c r="G11" s="252"/>
      <c r="H11" s="252" t="e">
        <f>F11*#REF!/1000</f>
        <v>#REF!</v>
      </c>
      <c r="I11" s="252"/>
      <c r="J11" s="310">
        <v>200</v>
      </c>
      <c r="K11" s="688">
        <v>0.2</v>
      </c>
      <c r="L11" s="689">
        <v>0</v>
      </c>
      <c r="M11" s="689">
        <v>15</v>
      </c>
      <c r="N11" s="689">
        <v>58</v>
      </c>
      <c r="O11" s="690">
        <v>0</v>
      </c>
      <c r="P11" s="693">
        <f>K11</f>
        <v>0.2</v>
      </c>
      <c r="Q11" s="694">
        <f t="shared" ref="Q11" si="1">L11</f>
        <v>0</v>
      </c>
      <c r="R11" s="689">
        <f t="shared" ref="R11" si="2">M11</f>
        <v>15</v>
      </c>
      <c r="S11" s="689">
        <f t="shared" ref="S11" si="3">N11</f>
        <v>58</v>
      </c>
      <c r="T11" s="701">
        <f t="shared" ref="T11" si="4">O11</f>
        <v>0</v>
      </c>
    </row>
    <row r="12" spans="1:20" hidden="1">
      <c r="A12" s="319" t="s">
        <v>90</v>
      </c>
      <c r="B12" s="319"/>
      <c r="C12" s="335" t="s">
        <v>32</v>
      </c>
      <c r="D12" s="301"/>
      <c r="E12" s="246"/>
      <c r="F12" s="246">
        <v>5</v>
      </c>
      <c r="G12" s="246">
        <v>5</v>
      </c>
      <c r="H12" s="246" t="e">
        <f>F12*#REF!/1000</f>
        <v>#REF!</v>
      </c>
      <c r="I12" s="246"/>
      <c r="J12" s="300"/>
      <c r="K12" s="288"/>
      <c r="L12" s="141"/>
      <c r="M12" s="141"/>
      <c r="N12" s="141"/>
      <c r="O12" s="479"/>
      <c r="P12" s="611"/>
      <c r="Q12" s="579"/>
      <c r="R12" s="141"/>
      <c r="S12" s="141"/>
      <c r="T12" s="273"/>
    </row>
    <row r="13" spans="1:20" hidden="1">
      <c r="A13" s="319" t="s">
        <v>91</v>
      </c>
      <c r="B13" s="319"/>
      <c r="C13" s="335" t="s">
        <v>211</v>
      </c>
      <c r="D13" s="301"/>
      <c r="E13" s="246"/>
      <c r="F13" s="246">
        <v>100</v>
      </c>
      <c r="G13" s="246">
        <v>100</v>
      </c>
      <c r="H13" s="246" t="e">
        <f>F13*#REF!/1000</f>
        <v>#REF!</v>
      </c>
      <c r="I13" s="246" t="e">
        <f>E11*D11/1000</f>
        <v>#REF!</v>
      </c>
      <c r="J13" s="300"/>
      <c r="K13" s="288"/>
      <c r="L13" s="141"/>
      <c r="M13" s="141"/>
      <c r="N13" s="141"/>
      <c r="O13" s="479"/>
      <c r="P13" s="611"/>
      <c r="Q13" s="579"/>
      <c r="R13" s="141"/>
      <c r="S13" s="141"/>
      <c r="T13" s="273"/>
    </row>
    <row r="14" spans="1:20" hidden="1">
      <c r="A14" s="319" t="s">
        <v>84</v>
      </c>
      <c r="B14" s="319"/>
      <c r="C14" s="335" t="s">
        <v>1</v>
      </c>
      <c r="D14" s="301"/>
      <c r="E14" s="246"/>
      <c r="F14" s="246">
        <v>110</v>
      </c>
      <c r="G14" s="246">
        <v>110</v>
      </c>
      <c r="H14" s="246" t="e">
        <f>F14*#REF!/1000</f>
        <v>#REF!</v>
      </c>
      <c r="I14" s="246" t="s">
        <v>44</v>
      </c>
      <c r="J14" s="300"/>
      <c r="K14" s="288"/>
      <c r="L14" s="141"/>
      <c r="M14" s="141"/>
      <c r="N14" s="141"/>
      <c r="O14" s="479"/>
      <c r="P14" s="611"/>
      <c r="Q14" s="579"/>
      <c r="R14" s="141"/>
      <c r="S14" s="141"/>
      <c r="T14" s="273"/>
    </row>
    <row r="15" spans="1:20" hidden="1">
      <c r="A15" s="319"/>
      <c r="B15" s="319"/>
      <c r="C15" s="335" t="s">
        <v>2</v>
      </c>
      <c r="D15" s="301"/>
      <c r="E15" s="246"/>
      <c r="F15" s="246">
        <v>10</v>
      </c>
      <c r="G15" s="246">
        <v>10</v>
      </c>
      <c r="H15" s="246" t="e">
        <f>F15*#REF!/1000</f>
        <v>#REF!</v>
      </c>
      <c r="I15" s="246"/>
      <c r="J15" s="300"/>
      <c r="K15" s="288"/>
      <c r="L15" s="141"/>
      <c r="M15" s="141"/>
      <c r="N15" s="141"/>
      <c r="O15" s="479"/>
      <c r="P15" s="611"/>
      <c r="Q15" s="579"/>
      <c r="R15" s="141"/>
      <c r="S15" s="141"/>
      <c r="T15" s="273"/>
    </row>
    <row r="16" spans="1:20">
      <c r="A16" s="320" t="s">
        <v>272</v>
      </c>
      <c r="B16" s="320"/>
      <c r="C16" s="334" t="s">
        <v>259</v>
      </c>
      <c r="D16" s="301" t="s">
        <v>307</v>
      </c>
      <c r="E16" s="246">
        <f>E15</f>
        <v>0</v>
      </c>
      <c r="F16" s="246"/>
      <c r="G16" s="246"/>
      <c r="H16" s="247" t="e">
        <f>F16*#REF!/1000</f>
        <v>#REF!</v>
      </c>
      <c r="I16" s="246"/>
      <c r="J16" s="300" t="s">
        <v>308</v>
      </c>
      <c r="K16" s="290">
        <v>18.5</v>
      </c>
      <c r="L16" s="170">
        <v>7.9</v>
      </c>
      <c r="M16" s="170">
        <v>13</v>
      </c>
      <c r="N16" s="170">
        <v>148</v>
      </c>
      <c r="O16" s="500">
        <v>0.14000000000000001</v>
      </c>
      <c r="P16" s="614">
        <f>K16*1.5</f>
        <v>27.75</v>
      </c>
      <c r="Q16" s="545">
        <f t="shared" ref="Q16:T16" si="5">L16*1.5</f>
        <v>11.850000000000001</v>
      </c>
      <c r="R16" s="539">
        <f t="shared" si="5"/>
        <v>19.5</v>
      </c>
      <c r="S16" s="539">
        <f t="shared" si="5"/>
        <v>222</v>
      </c>
      <c r="T16" s="295">
        <f t="shared" si="5"/>
        <v>0.21000000000000002</v>
      </c>
    </row>
    <row r="17" spans="1:20" hidden="1">
      <c r="A17" s="320" t="s">
        <v>136</v>
      </c>
      <c r="B17" s="320"/>
      <c r="C17" s="335" t="s">
        <v>200</v>
      </c>
      <c r="D17" s="301"/>
      <c r="E17" s="246"/>
      <c r="F17" s="246">
        <v>21</v>
      </c>
      <c r="G17" s="246">
        <v>20</v>
      </c>
      <c r="H17" s="251" t="e">
        <f>F17*#REF!/1000</f>
        <v>#REF!</v>
      </c>
      <c r="I17" s="246"/>
      <c r="J17" s="300"/>
      <c r="K17" s="290"/>
      <c r="L17" s="170"/>
      <c r="M17" s="170"/>
      <c r="N17" s="170"/>
      <c r="O17" s="500"/>
      <c r="P17" s="610"/>
      <c r="Q17" s="547"/>
      <c r="R17" s="170"/>
      <c r="S17" s="170"/>
      <c r="T17" s="271"/>
    </row>
    <row r="18" spans="1:20" hidden="1">
      <c r="A18" s="320"/>
      <c r="B18" s="320"/>
      <c r="C18" s="335" t="s">
        <v>199</v>
      </c>
      <c r="D18" s="301"/>
      <c r="E18" s="246"/>
      <c r="F18" s="246">
        <v>10</v>
      </c>
      <c r="G18" s="246">
        <v>10</v>
      </c>
      <c r="H18" s="251" t="e">
        <f>F18*#REF!/1000</f>
        <v>#REF!</v>
      </c>
      <c r="I18" s="246"/>
      <c r="J18" s="300"/>
      <c r="K18" s="290"/>
      <c r="L18" s="170"/>
      <c r="M18" s="170"/>
      <c r="N18" s="170"/>
      <c r="O18" s="500"/>
      <c r="P18" s="610"/>
      <c r="Q18" s="547"/>
      <c r="R18" s="170"/>
      <c r="S18" s="170"/>
      <c r="T18" s="271"/>
    </row>
    <row r="19" spans="1:20" hidden="1">
      <c r="A19" s="320"/>
      <c r="B19" s="320"/>
      <c r="C19" s="335" t="s">
        <v>5</v>
      </c>
      <c r="D19" s="301"/>
      <c r="E19" s="246"/>
      <c r="F19" s="246">
        <v>30</v>
      </c>
      <c r="G19" s="246">
        <v>30</v>
      </c>
      <c r="H19" s="251" t="e">
        <f>F19*#REF!/1000</f>
        <v>#REF!</v>
      </c>
      <c r="I19" s="246"/>
      <c r="J19" s="300"/>
      <c r="K19" s="540"/>
      <c r="L19" s="517"/>
      <c r="M19" s="517"/>
      <c r="N19" s="517"/>
      <c r="O19" s="541"/>
      <c r="P19" s="661"/>
      <c r="Q19" s="635"/>
      <c r="R19" s="517"/>
      <c r="S19" s="517"/>
      <c r="T19" s="276"/>
    </row>
    <row r="20" spans="1:20" ht="15" thickBot="1">
      <c r="A20" s="353" t="s">
        <v>280</v>
      </c>
      <c r="B20" s="353"/>
      <c r="C20" s="520" t="s">
        <v>281</v>
      </c>
      <c r="D20" s="316" t="s">
        <v>385</v>
      </c>
      <c r="E20" s="260" t="s">
        <v>282</v>
      </c>
      <c r="F20" s="260" t="s">
        <v>282</v>
      </c>
      <c r="G20" s="260" t="s">
        <v>282</v>
      </c>
      <c r="H20" s="260" t="s">
        <v>282</v>
      </c>
      <c r="I20" s="260" t="s">
        <v>282</v>
      </c>
      <c r="J20" s="354" t="s">
        <v>385</v>
      </c>
      <c r="K20" s="535">
        <v>0.4</v>
      </c>
      <c r="L20" s="461">
        <v>0.4</v>
      </c>
      <c r="M20" s="461">
        <v>9.8000000000000007</v>
      </c>
      <c r="N20" s="461">
        <v>44</v>
      </c>
      <c r="O20" s="530">
        <v>22</v>
      </c>
      <c r="P20" s="612">
        <v>0.4</v>
      </c>
      <c r="Q20" s="598">
        <v>0.4</v>
      </c>
      <c r="R20" s="495">
        <v>9.8000000000000007</v>
      </c>
      <c r="S20" s="495">
        <v>44</v>
      </c>
      <c r="T20" s="455">
        <v>22</v>
      </c>
    </row>
    <row r="21" spans="1:20" ht="15" thickBot="1">
      <c r="A21" s="377"/>
      <c r="B21" s="377"/>
      <c r="C21" s="363" t="s">
        <v>107</v>
      </c>
      <c r="D21" s="394"/>
      <c r="E21" s="365"/>
      <c r="F21" s="365"/>
      <c r="G21" s="365"/>
      <c r="H21" s="367"/>
      <c r="I21" s="365"/>
      <c r="J21" s="368"/>
      <c r="K21" s="712">
        <f>SUM(K5:K20)</f>
        <v>23.9</v>
      </c>
      <c r="L21" s="716">
        <f t="shared" ref="L21:O21" si="6">SUM(L5:L20)</f>
        <v>12.500000000000002</v>
      </c>
      <c r="M21" s="716">
        <f t="shared" si="6"/>
        <v>65</v>
      </c>
      <c r="N21" s="716">
        <f t="shared" si="6"/>
        <v>440</v>
      </c>
      <c r="O21" s="717">
        <f t="shared" si="6"/>
        <v>23.04</v>
      </c>
      <c r="P21" s="714">
        <f>SUM(P5:P20)</f>
        <v>33.15</v>
      </c>
      <c r="Q21" s="715">
        <f t="shared" ref="Q21:T21" si="7">SUM(Q5:Q20)</f>
        <v>16.45</v>
      </c>
      <c r="R21" s="716">
        <f t="shared" si="7"/>
        <v>71.5</v>
      </c>
      <c r="S21" s="531">
        <f t="shared" si="7"/>
        <v>514</v>
      </c>
      <c r="T21" s="433">
        <f t="shared" si="7"/>
        <v>23.11</v>
      </c>
    </row>
    <row r="22" spans="1:20">
      <c r="A22" s="372"/>
      <c r="B22" s="424" t="s">
        <v>27</v>
      </c>
      <c r="C22" s="338"/>
      <c r="D22" s="420"/>
      <c r="E22" s="359"/>
      <c r="F22" s="359"/>
      <c r="G22" s="359"/>
      <c r="H22" s="360"/>
      <c r="I22" s="359"/>
      <c r="J22" s="361"/>
      <c r="K22" s="421"/>
      <c r="L22" s="238"/>
      <c r="M22" s="238"/>
      <c r="N22" s="238"/>
      <c r="O22" s="478"/>
      <c r="P22" s="490"/>
      <c r="Q22" s="636"/>
      <c r="R22" s="575"/>
      <c r="S22" s="575"/>
      <c r="T22" s="576"/>
    </row>
    <row r="23" spans="1:20" ht="19.5" customHeight="1">
      <c r="A23" s="320" t="s">
        <v>195</v>
      </c>
      <c r="B23" s="320"/>
      <c r="C23" s="334" t="s">
        <v>360</v>
      </c>
      <c r="D23" s="301">
        <v>80</v>
      </c>
      <c r="E23" s="246"/>
      <c r="F23" s="240"/>
      <c r="G23" s="246"/>
      <c r="H23" s="247" t="e">
        <f>F23*#REF!/1000</f>
        <v>#REF!</v>
      </c>
      <c r="I23" s="246"/>
      <c r="J23" s="300">
        <v>100</v>
      </c>
      <c r="K23" s="270">
        <v>0.48</v>
      </c>
      <c r="L23" s="33">
        <v>0.12</v>
      </c>
      <c r="M23" s="33">
        <v>1.56</v>
      </c>
      <c r="N23" s="33">
        <v>12.2</v>
      </c>
      <c r="O23" s="123">
        <v>2.94</v>
      </c>
      <c r="P23" s="613">
        <f>K23*1.7</f>
        <v>0.81599999999999995</v>
      </c>
      <c r="Q23" s="544">
        <f t="shared" ref="Q23:T23" si="8">L23*1.7</f>
        <v>0.20399999999999999</v>
      </c>
      <c r="R23" s="468">
        <f t="shared" si="8"/>
        <v>2.6520000000000001</v>
      </c>
      <c r="S23" s="468">
        <f t="shared" si="8"/>
        <v>20.74</v>
      </c>
      <c r="T23" s="295">
        <f t="shared" si="8"/>
        <v>4.9980000000000002</v>
      </c>
    </row>
    <row r="24" spans="1:20" hidden="1">
      <c r="A24" s="319" t="s">
        <v>169</v>
      </c>
      <c r="B24" s="329"/>
      <c r="C24" s="335" t="s">
        <v>72</v>
      </c>
      <c r="D24" s="301"/>
      <c r="E24" s="246"/>
      <c r="F24" s="240">
        <v>118</v>
      </c>
      <c r="G24" s="246">
        <v>94</v>
      </c>
      <c r="H24" s="247" t="e">
        <f>F24*#REF!/1000</f>
        <v>#REF!</v>
      </c>
      <c r="I24" s="246"/>
      <c r="J24" s="300"/>
      <c r="K24" s="272"/>
      <c r="L24" s="99"/>
      <c r="M24" s="99"/>
      <c r="N24" s="99"/>
      <c r="O24" s="189"/>
      <c r="P24" s="613">
        <f t="shared" ref="P24:P50" si="9">K24*1.7</f>
        <v>0</v>
      </c>
      <c r="Q24" s="544">
        <f t="shared" ref="Q24:Q50" si="10">L24*1.7</f>
        <v>0</v>
      </c>
      <c r="R24" s="468">
        <f t="shared" ref="R24:R50" si="11">M24*1.7</f>
        <v>0</v>
      </c>
      <c r="S24" s="468">
        <f t="shared" ref="S24:S50" si="12">N24*1.7</f>
        <v>0</v>
      </c>
      <c r="T24" s="295">
        <f t="shared" ref="T24:T50" si="13">O24*1.7</f>
        <v>0</v>
      </c>
    </row>
    <row r="25" spans="1:20" hidden="1">
      <c r="A25" s="319"/>
      <c r="B25" s="329"/>
      <c r="C25" s="335" t="s">
        <v>11</v>
      </c>
      <c r="D25" s="301"/>
      <c r="E25" s="246"/>
      <c r="F25" s="246">
        <v>7</v>
      </c>
      <c r="G25" s="246">
        <v>7</v>
      </c>
      <c r="H25" s="247" t="e">
        <f>F25*#REF!/1000</f>
        <v>#REF!</v>
      </c>
      <c r="I25" s="246"/>
      <c r="J25" s="300"/>
      <c r="K25" s="272"/>
      <c r="L25" s="99"/>
      <c r="M25" s="99"/>
      <c r="N25" s="99"/>
      <c r="O25" s="189"/>
      <c r="P25" s="613">
        <f t="shared" si="9"/>
        <v>0</v>
      </c>
      <c r="Q25" s="544">
        <f t="shared" si="10"/>
        <v>0</v>
      </c>
      <c r="R25" s="468">
        <f t="shared" si="11"/>
        <v>0</v>
      </c>
      <c r="S25" s="468">
        <f t="shared" si="12"/>
        <v>0</v>
      </c>
      <c r="T25" s="295">
        <f t="shared" si="13"/>
        <v>0</v>
      </c>
    </row>
    <row r="26" spans="1:20" ht="13.5" customHeight="1">
      <c r="A26" s="319" t="s">
        <v>183</v>
      </c>
      <c r="B26" s="319"/>
      <c r="C26" s="334" t="s">
        <v>393</v>
      </c>
      <c r="D26" s="299">
        <v>250</v>
      </c>
      <c r="E26" s="246">
        <f>E23</f>
        <v>0</v>
      </c>
      <c r="F26" s="240"/>
      <c r="G26" s="246"/>
      <c r="H26" s="246" t="e">
        <f>F26*#REF!/1000</f>
        <v>#REF!</v>
      </c>
      <c r="I26" s="246"/>
      <c r="J26" s="310">
        <v>250</v>
      </c>
      <c r="K26" s="272">
        <v>6.6</v>
      </c>
      <c r="L26" s="99">
        <v>2.4</v>
      </c>
      <c r="M26" s="99">
        <v>10</v>
      </c>
      <c r="N26" s="99">
        <v>180</v>
      </c>
      <c r="O26" s="189">
        <v>8.85</v>
      </c>
      <c r="P26" s="613">
        <f t="shared" si="9"/>
        <v>11.219999999999999</v>
      </c>
      <c r="Q26" s="544">
        <f t="shared" si="10"/>
        <v>4.08</v>
      </c>
      <c r="R26" s="468">
        <f t="shared" si="11"/>
        <v>17</v>
      </c>
      <c r="S26" s="468">
        <f t="shared" si="12"/>
        <v>306</v>
      </c>
      <c r="T26" s="295">
        <f t="shared" si="13"/>
        <v>15.044999999999998</v>
      </c>
    </row>
    <row r="27" spans="1:20" hidden="1">
      <c r="A27" s="319" t="s">
        <v>84</v>
      </c>
      <c r="B27" s="319"/>
      <c r="C27" s="335" t="s">
        <v>8</v>
      </c>
      <c r="D27" s="299"/>
      <c r="E27" s="246"/>
      <c r="F27" s="246">
        <v>106.6</v>
      </c>
      <c r="G27" s="246">
        <v>80</v>
      </c>
      <c r="H27" s="246" t="e">
        <f>F27*#REF!/1000</f>
        <v>#REF!</v>
      </c>
      <c r="I27" s="246"/>
      <c r="J27" s="300"/>
      <c r="K27" s="272"/>
      <c r="L27" s="99"/>
      <c r="M27" s="99"/>
      <c r="N27" s="99"/>
      <c r="O27" s="189"/>
      <c r="P27" s="613">
        <f t="shared" si="9"/>
        <v>0</v>
      </c>
      <c r="Q27" s="544">
        <f t="shared" si="10"/>
        <v>0</v>
      </c>
      <c r="R27" s="468">
        <f t="shared" si="11"/>
        <v>0</v>
      </c>
      <c r="S27" s="468">
        <f t="shared" si="12"/>
        <v>0</v>
      </c>
      <c r="T27" s="295">
        <f t="shared" si="13"/>
        <v>0</v>
      </c>
    </row>
    <row r="28" spans="1:20" hidden="1">
      <c r="A28" s="319"/>
      <c r="B28" s="319"/>
      <c r="C28" s="335" t="s">
        <v>72</v>
      </c>
      <c r="D28" s="299"/>
      <c r="E28" s="246"/>
      <c r="F28" s="246">
        <v>10</v>
      </c>
      <c r="G28" s="246">
        <v>8</v>
      </c>
      <c r="H28" s="246" t="e">
        <f>F28*#REF!/1000</f>
        <v>#REF!</v>
      </c>
      <c r="I28" s="246"/>
      <c r="J28" s="300"/>
      <c r="K28" s="272"/>
      <c r="L28" s="99"/>
      <c r="M28" s="99"/>
      <c r="N28" s="99"/>
      <c r="O28" s="189"/>
      <c r="P28" s="613">
        <f t="shared" si="9"/>
        <v>0</v>
      </c>
      <c r="Q28" s="544">
        <f t="shared" si="10"/>
        <v>0</v>
      </c>
      <c r="R28" s="468">
        <f t="shared" si="11"/>
        <v>0</v>
      </c>
      <c r="S28" s="468">
        <f t="shared" si="12"/>
        <v>0</v>
      </c>
      <c r="T28" s="295">
        <f t="shared" si="13"/>
        <v>0</v>
      </c>
    </row>
    <row r="29" spans="1:20" hidden="1">
      <c r="A29" s="319"/>
      <c r="B29" s="319"/>
      <c r="C29" s="335" t="s">
        <v>57</v>
      </c>
      <c r="D29" s="299"/>
      <c r="E29" s="246"/>
      <c r="F29" s="246">
        <v>9.6</v>
      </c>
      <c r="G29" s="246">
        <v>8</v>
      </c>
      <c r="H29" s="246" t="e">
        <f>F29*#REF!/1000</f>
        <v>#REF!</v>
      </c>
      <c r="I29" s="246"/>
      <c r="J29" s="300"/>
      <c r="K29" s="272"/>
      <c r="L29" s="99"/>
      <c r="M29" s="99"/>
      <c r="N29" s="99"/>
      <c r="O29" s="189"/>
      <c r="P29" s="613">
        <f t="shared" si="9"/>
        <v>0</v>
      </c>
      <c r="Q29" s="544">
        <f t="shared" si="10"/>
        <v>0</v>
      </c>
      <c r="R29" s="468">
        <f t="shared" si="11"/>
        <v>0</v>
      </c>
      <c r="S29" s="468">
        <f t="shared" si="12"/>
        <v>0</v>
      </c>
      <c r="T29" s="295">
        <f t="shared" si="13"/>
        <v>0</v>
      </c>
    </row>
    <row r="30" spans="1:20" hidden="1">
      <c r="A30" s="319"/>
      <c r="B30" s="319"/>
      <c r="C30" s="335" t="s">
        <v>78</v>
      </c>
      <c r="D30" s="299"/>
      <c r="E30" s="246"/>
      <c r="F30" s="246">
        <v>2</v>
      </c>
      <c r="G30" s="246">
        <v>2</v>
      </c>
      <c r="H30" s="246" t="e">
        <f>F30*#REF!/1000</f>
        <v>#REF!</v>
      </c>
      <c r="I30" s="246"/>
      <c r="J30" s="300"/>
      <c r="K30" s="272"/>
      <c r="L30" s="99"/>
      <c r="M30" s="99"/>
      <c r="N30" s="99"/>
      <c r="O30" s="189"/>
      <c r="P30" s="613">
        <f t="shared" si="9"/>
        <v>0</v>
      </c>
      <c r="Q30" s="544">
        <f t="shared" si="10"/>
        <v>0</v>
      </c>
      <c r="R30" s="468">
        <f t="shared" si="11"/>
        <v>0</v>
      </c>
      <c r="S30" s="468">
        <f t="shared" si="12"/>
        <v>0</v>
      </c>
      <c r="T30" s="295">
        <f t="shared" si="13"/>
        <v>0</v>
      </c>
    </row>
    <row r="31" spans="1:20" hidden="1">
      <c r="A31" s="319"/>
      <c r="B31" s="319"/>
      <c r="C31" s="335" t="s">
        <v>11</v>
      </c>
      <c r="D31" s="299"/>
      <c r="E31" s="246"/>
      <c r="F31" s="246">
        <v>2</v>
      </c>
      <c r="G31" s="246">
        <v>2</v>
      </c>
      <c r="H31" s="246" t="e">
        <f>F31*#REF!/1000</f>
        <v>#REF!</v>
      </c>
      <c r="I31" s="246">
        <f>D26*E26/1000</f>
        <v>0</v>
      </c>
      <c r="J31" s="300"/>
      <c r="K31" s="272"/>
      <c r="L31" s="99"/>
      <c r="M31" s="99"/>
      <c r="N31" s="99"/>
      <c r="O31" s="189"/>
      <c r="P31" s="613">
        <f t="shared" si="9"/>
        <v>0</v>
      </c>
      <c r="Q31" s="544">
        <f t="shared" si="10"/>
        <v>0</v>
      </c>
      <c r="R31" s="468">
        <f t="shared" si="11"/>
        <v>0</v>
      </c>
      <c r="S31" s="468">
        <f t="shared" si="12"/>
        <v>0</v>
      </c>
      <c r="T31" s="295">
        <f t="shared" si="13"/>
        <v>0</v>
      </c>
    </row>
    <row r="32" spans="1:20" hidden="1">
      <c r="A32" s="319"/>
      <c r="B32" s="319"/>
      <c r="C32" s="335" t="s">
        <v>50</v>
      </c>
      <c r="D32" s="299"/>
      <c r="E32" s="246"/>
      <c r="F32" s="246">
        <v>140</v>
      </c>
      <c r="G32" s="246">
        <v>140</v>
      </c>
      <c r="H32" s="246" t="e">
        <f>F32*#REF!/1000</f>
        <v>#REF!</v>
      </c>
      <c r="I32" s="246"/>
      <c r="J32" s="300"/>
      <c r="K32" s="289"/>
      <c r="L32" s="227"/>
      <c r="M32" s="227"/>
      <c r="N32" s="227"/>
      <c r="O32" s="473"/>
      <c r="P32" s="613">
        <f t="shared" si="9"/>
        <v>0</v>
      </c>
      <c r="Q32" s="544">
        <f t="shared" si="10"/>
        <v>0</v>
      </c>
      <c r="R32" s="468">
        <f t="shared" si="11"/>
        <v>0</v>
      </c>
      <c r="S32" s="468">
        <f t="shared" si="12"/>
        <v>0</v>
      </c>
      <c r="T32" s="295">
        <f t="shared" si="13"/>
        <v>0</v>
      </c>
    </row>
    <row r="33" spans="1:20" ht="16.5" hidden="1" customHeight="1">
      <c r="A33" s="319"/>
      <c r="B33" s="319"/>
      <c r="C33" s="335" t="s">
        <v>1</v>
      </c>
      <c r="D33" s="299"/>
      <c r="E33" s="246"/>
      <c r="F33" s="246">
        <v>240</v>
      </c>
      <c r="G33" s="246">
        <v>240</v>
      </c>
      <c r="H33" s="246" t="e">
        <f>F33*#REF!/1000</f>
        <v>#REF!</v>
      </c>
      <c r="I33" s="246"/>
      <c r="J33" s="300"/>
      <c r="K33" s="289"/>
      <c r="L33" s="227"/>
      <c r="M33" s="227"/>
      <c r="N33" s="227"/>
      <c r="O33" s="473"/>
      <c r="P33" s="613">
        <f t="shared" si="9"/>
        <v>0</v>
      </c>
      <c r="Q33" s="544">
        <f t="shared" si="10"/>
        <v>0</v>
      </c>
      <c r="R33" s="468">
        <f t="shared" si="11"/>
        <v>0</v>
      </c>
      <c r="S33" s="468">
        <f t="shared" si="12"/>
        <v>0</v>
      </c>
      <c r="T33" s="295">
        <f t="shared" si="13"/>
        <v>0</v>
      </c>
    </row>
    <row r="34" spans="1:20" ht="16.5" hidden="1" customHeight="1">
      <c r="A34" s="319"/>
      <c r="B34" s="319"/>
      <c r="C34" s="335" t="s">
        <v>184</v>
      </c>
      <c r="D34" s="299"/>
      <c r="E34" s="246"/>
      <c r="F34" s="246"/>
      <c r="G34" s="246">
        <v>34</v>
      </c>
      <c r="H34" s="246"/>
      <c r="I34" s="246"/>
      <c r="J34" s="300"/>
      <c r="K34" s="289"/>
      <c r="L34" s="227"/>
      <c r="M34" s="227"/>
      <c r="N34" s="227"/>
      <c r="O34" s="473"/>
      <c r="P34" s="613">
        <f t="shared" si="9"/>
        <v>0</v>
      </c>
      <c r="Q34" s="544">
        <f t="shared" si="10"/>
        <v>0</v>
      </c>
      <c r="R34" s="468">
        <f t="shared" si="11"/>
        <v>0</v>
      </c>
      <c r="S34" s="468">
        <f t="shared" si="12"/>
        <v>0</v>
      </c>
      <c r="T34" s="295">
        <f t="shared" si="13"/>
        <v>0</v>
      </c>
    </row>
    <row r="35" spans="1:20" ht="16.5" hidden="1" customHeight="1">
      <c r="A35" s="319"/>
      <c r="B35" s="319"/>
      <c r="C35" s="335" t="s">
        <v>198</v>
      </c>
      <c r="D35" s="299"/>
      <c r="E35" s="246"/>
      <c r="F35" s="246">
        <v>30</v>
      </c>
      <c r="G35" s="246">
        <v>24.6</v>
      </c>
      <c r="H35" s="246"/>
      <c r="I35" s="246"/>
      <c r="J35" s="300"/>
      <c r="K35" s="289"/>
      <c r="L35" s="227"/>
      <c r="M35" s="227"/>
      <c r="N35" s="227"/>
      <c r="O35" s="473"/>
      <c r="P35" s="613">
        <f t="shared" si="9"/>
        <v>0</v>
      </c>
      <c r="Q35" s="544">
        <f t="shared" si="10"/>
        <v>0</v>
      </c>
      <c r="R35" s="468">
        <f t="shared" si="11"/>
        <v>0</v>
      </c>
      <c r="S35" s="468">
        <f t="shared" si="12"/>
        <v>0</v>
      </c>
      <c r="T35" s="295">
        <f t="shared" si="13"/>
        <v>0</v>
      </c>
    </row>
    <row r="36" spans="1:20" ht="16.5" hidden="1" customHeight="1">
      <c r="A36" s="319"/>
      <c r="B36" s="319"/>
      <c r="C36" s="335" t="s">
        <v>79</v>
      </c>
      <c r="D36" s="299"/>
      <c r="E36" s="246"/>
      <c r="F36" s="246">
        <v>1.6</v>
      </c>
      <c r="G36" s="246">
        <v>1.6</v>
      </c>
      <c r="H36" s="246"/>
      <c r="I36" s="246"/>
      <c r="J36" s="300"/>
      <c r="K36" s="289"/>
      <c r="L36" s="227"/>
      <c r="M36" s="227"/>
      <c r="N36" s="227"/>
      <c r="O36" s="473"/>
      <c r="P36" s="613">
        <f t="shared" si="9"/>
        <v>0</v>
      </c>
      <c r="Q36" s="544">
        <f t="shared" si="10"/>
        <v>0</v>
      </c>
      <c r="R36" s="468">
        <f t="shared" si="11"/>
        <v>0</v>
      </c>
      <c r="S36" s="468">
        <f t="shared" si="12"/>
        <v>0</v>
      </c>
      <c r="T36" s="295">
        <f t="shared" si="13"/>
        <v>0</v>
      </c>
    </row>
    <row r="37" spans="1:20" ht="16.5" hidden="1" customHeight="1">
      <c r="A37" s="319"/>
      <c r="B37" s="319"/>
      <c r="C37" s="335" t="s">
        <v>57</v>
      </c>
      <c r="D37" s="299"/>
      <c r="E37" s="246"/>
      <c r="F37" s="246">
        <v>5.6</v>
      </c>
      <c r="G37" s="246">
        <v>5.6</v>
      </c>
      <c r="H37" s="246"/>
      <c r="I37" s="246"/>
      <c r="J37" s="300"/>
      <c r="K37" s="289"/>
      <c r="L37" s="227"/>
      <c r="M37" s="227"/>
      <c r="N37" s="227"/>
      <c r="O37" s="473"/>
      <c r="P37" s="613">
        <f t="shared" si="9"/>
        <v>0</v>
      </c>
      <c r="Q37" s="544">
        <f t="shared" si="10"/>
        <v>0</v>
      </c>
      <c r="R37" s="468">
        <f t="shared" si="11"/>
        <v>0</v>
      </c>
      <c r="S37" s="468">
        <f t="shared" si="12"/>
        <v>0</v>
      </c>
      <c r="T37" s="295">
        <f t="shared" si="13"/>
        <v>0</v>
      </c>
    </row>
    <row r="38" spans="1:20" hidden="1">
      <c r="A38" s="319"/>
      <c r="B38" s="319"/>
      <c r="C38" s="335" t="s">
        <v>154</v>
      </c>
      <c r="D38" s="299"/>
      <c r="E38" s="246"/>
      <c r="F38" s="246">
        <v>6</v>
      </c>
      <c r="G38" s="246">
        <v>5</v>
      </c>
      <c r="H38" s="246"/>
      <c r="I38" s="246"/>
      <c r="J38" s="300"/>
      <c r="K38" s="289"/>
      <c r="L38" s="227"/>
      <c r="M38" s="227"/>
      <c r="N38" s="227"/>
      <c r="O38" s="473"/>
      <c r="P38" s="613">
        <f t="shared" si="9"/>
        <v>0</v>
      </c>
      <c r="Q38" s="544">
        <f t="shared" si="10"/>
        <v>0</v>
      </c>
      <c r="R38" s="468">
        <f t="shared" si="11"/>
        <v>0</v>
      </c>
      <c r="S38" s="468">
        <f t="shared" si="12"/>
        <v>0</v>
      </c>
      <c r="T38" s="295">
        <f t="shared" si="13"/>
        <v>0</v>
      </c>
    </row>
    <row r="39" spans="1:20" hidden="1">
      <c r="A39" s="319"/>
      <c r="B39" s="319"/>
      <c r="C39" s="335" t="s">
        <v>5</v>
      </c>
      <c r="D39" s="299"/>
      <c r="E39" s="246"/>
      <c r="F39" s="246">
        <v>5.6</v>
      </c>
      <c r="G39" s="246">
        <v>5.6</v>
      </c>
      <c r="H39" s="246"/>
      <c r="I39" s="246"/>
      <c r="J39" s="300"/>
      <c r="K39" s="289"/>
      <c r="L39" s="227"/>
      <c r="M39" s="227"/>
      <c r="N39" s="227"/>
      <c r="O39" s="473"/>
      <c r="P39" s="613">
        <f t="shared" si="9"/>
        <v>0</v>
      </c>
      <c r="Q39" s="544">
        <f t="shared" si="10"/>
        <v>0</v>
      </c>
      <c r="R39" s="468">
        <f t="shared" si="11"/>
        <v>0</v>
      </c>
      <c r="S39" s="468">
        <f t="shared" si="12"/>
        <v>0</v>
      </c>
      <c r="T39" s="295">
        <f t="shared" si="13"/>
        <v>0</v>
      </c>
    </row>
    <row r="40" spans="1:20">
      <c r="A40" s="320" t="s">
        <v>290</v>
      </c>
      <c r="B40" s="320"/>
      <c r="C40" s="334" t="s">
        <v>291</v>
      </c>
      <c r="D40" s="301">
        <v>100</v>
      </c>
      <c r="E40" s="246">
        <f>E30</f>
        <v>0</v>
      </c>
      <c r="F40" s="246"/>
      <c r="G40" s="246"/>
      <c r="H40" s="251" t="e">
        <f>F40*#REF!/1000</f>
        <v>#REF!</v>
      </c>
      <c r="I40" s="246"/>
      <c r="J40" s="300">
        <v>100</v>
      </c>
      <c r="K40" s="272">
        <v>11.5</v>
      </c>
      <c r="L40" s="33">
        <v>11</v>
      </c>
      <c r="M40" s="99">
        <v>9</v>
      </c>
      <c r="N40" s="99">
        <v>192.5</v>
      </c>
      <c r="O40" s="189">
        <v>1.2E-2</v>
      </c>
      <c r="P40" s="613">
        <f t="shared" si="9"/>
        <v>19.55</v>
      </c>
      <c r="Q40" s="544">
        <f t="shared" si="10"/>
        <v>18.7</v>
      </c>
      <c r="R40" s="468">
        <f t="shared" si="11"/>
        <v>15.299999999999999</v>
      </c>
      <c r="S40" s="468">
        <v>345</v>
      </c>
      <c r="T40" s="295">
        <f t="shared" si="13"/>
        <v>2.0400000000000001E-2</v>
      </c>
    </row>
    <row r="41" spans="1:20" hidden="1">
      <c r="A41" s="320" t="s">
        <v>138</v>
      </c>
      <c r="B41" s="320"/>
      <c r="C41" s="335" t="s">
        <v>38</v>
      </c>
      <c r="D41" s="301"/>
      <c r="E41" s="246"/>
      <c r="F41" s="246">
        <v>91.8</v>
      </c>
      <c r="G41" s="246">
        <v>56.9</v>
      </c>
      <c r="H41" s="251" t="e">
        <f>F41*#REF!/1000</f>
        <v>#REF!</v>
      </c>
      <c r="I41" s="246"/>
      <c r="J41" s="300"/>
      <c r="K41" s="270"/>
      <c r="L41" s="33"/>
      <c r="M41" s="33"/>
      <c r="N41" s="33"/>
      <c r="O41" s="473"/>
      <c r="P41" s="613">
        <f t="shared" si="9"/>
        <v>0</v>
      </c>
      <c r="Q41" s="544">
        <f t="shared" si="10"/>
        <v>0</v>
      </c>
      <c r="R41" s="468">
        <f t="shared" si="11"/>
        <v>0</v>
      </c>
      <c r="S41" s="468">
        <f t="shared" si="12"/>
        <v>0</v>
      </c>
      <c r="T41" s="295">
        <f t="shared" si="13"/>
        <v>0</v>
      </c>
    </row>
    <row r="42" spans="1:20" hidden="1">
      <c r="A42" s="320"/>
      <c r="B42" s="320"/>
      <c r="C42" s="335" t="s">
        <v>139</v>
      </c>
      <c r="D42" s="301"/>
      <c r="E42" s="246"/>
      <c r="F42" s="246">
        <v>2.2999999999999998</v>
      </c>
      <c r="G42" s="246">
        <v>2.2999999999999998</v>
      </c>
      <c r="H42" s="251" t="e">
        <f>F42*#REF!/1000</f>
        <v>#REF!</v>
      </c>
      <c r="I42" s="246"/>
      <c r="J42" s="300"/>
      <c r="K42" s="270"/>
      <c r="L42" s="33"/>
      <c r="M42" s="33"/>
      <c r="N42" s="33"/>
      <c r="O42" s="473"/>
      <c r="P42" s="613">
        <f t="shared" si="9"/>
        <v>0</v>
      </c>
      <c r="Q42" s="544">
        <f t="shared" si="10"/>
        <v>0</v>
      </c>
      <c r="R42" s="468">
        <f t="shared" si="11"/>
        <v>0</v>
      </c>
      <c r="S42" s="468">
        <f t="shared" si="12"/>
        <v>0</v>
      </c>
      <c r="T42" s="295">
        <f t="shared" si="13"/>
        <v>0</v>
      </c>
    </row>
    <row r="43" spans="1:20" hidden="1">
      <c r="A43" s="320"/>
      <c r="B43" s="320"/>
      <c r="C43" s="335" t="s">
        <v>12</v>
      </c>
      <c r="D43" s="301"/>
      <c r="E43" s="246"/>
      <c r="F43" s="246">
        <v>13.8</v>
      </c>
      <c r="G43" s="246">
        <v>13.8</v>
      </c>
      <c r="H43" s="251" t="e">
        <f>F43*#REF!/1000</f>
        <v>#REF!</v>
      </c>
      <c r="I43" s="246"/>
      <c r="J43" s="300"/>
      <c r="K43" s="270"/>
      <c r="L43" s="33"/>
      <c r="M43" s="33"/>
      <c r="N43" s="33"/>
      <c r="O43" s="473"/>
      <c r="P43" s="613">
        <f t="shared" si="9"/>
        <v>0</v>
      </c>
      <c r="Q43" s="544">
        <f t="shared" si="10"/>
        <v>0</v>
      </c>
      <c r="R43" s="468">
        <f t="shared" si="11"/>
        <v>0</v>
      </c>
      <c r="S43" s="468">
        <f t="shared" si="12"/>
        <v>0</v>
      </c>
      <c r="T43" s="295">
        <f t="shared" si="13"/>
        <v>0</v>
      </c>
    </row>
    <row r="44" spans="1:20" hidden="1">
      <c r="A44" s="320"/>
      <c r="B44" s="320"/>
      <c r="C44" s="335" t="s">
        <v>0</v>
      </c>
      <c r="D44" s="301"/>
      <c r="E44" s="246"/>
      <c r="F44" s="246">
        <v>20</v>
      </c>
      <c r="G44" s="246">
        <v>20</v>
      </c>
      <c r="H44" s="251" t="e">
        <f>F44*#REF!/1000</f>
        <v>#REF!</v>
      </c>
      <c r="I44" s="246"/>
      <c r="J44" s="300"/>
      <c r="K44" s="270"/>
      <c r="L44" s="33"/>
      <c r="M44" s="33"/>
      <c r="N44" s="33"/>
      <c r="O44" s="473"/>
      <c r="P44" s="613">
        <f t="shared" si="9"/>
        <v>0</v>
      </c>
      <c r="Q44" s="544">
        <f t="shared" si="10"/>
        <v>0</v>
      </c>
      <c r="R44" s="468">
        <f t="shared" si="11"/>
        <v>0</v>
      </c>
      <c r="S44" s="468">
        <f t="shared" si="12"/>
        <v>0</v>
      </c>
      <c r="T44" s="295">
        <f t="shared" si="13"/>
        <v>0</v>
      </c>
    </row>
    <row r="45" spans="1:20" hidden="1">
      <c r="A45" s="320"/>
      <c r="B45" s="320"/>
      <c r="C45" s="335" t="s">
        <v>199</v>
      </c>
      <c r="D45" s="301"/>
      <c r="E45" s="246"/>
      <c r="F45" s="246">
        <v>1.5</v>
      </c>
      <c r="G45" s="246">
        <v>1.5</v>
      </c>
      <c r="H45" s="251" t="e">
        <f>F45*#REF!/1000</f>
        <v>#REF!</v>
      </c>
      <c r="I45" s="246"/>
      <c r="J45" s="300"/>
      <c r="K45" s="270"/>
      <c r="L45" s="33"/>
      <c r="M45" s="33"/>
      <c r="N45" s="33"/>
      <c r="O45" s="473"/>
      <c r="P45" s="613">
        <f t="shared" si="9"/>
        <v>0</v>
      </c>
      <c r="Q45" s="544">
        <f t="shared" si="10"/>
        <v>0</v>
      </c>
      <c r="R45" s="468">
        <f t="shared" si="11"/>
        <v>0</v>
      </c>
      <c r="S45" s="468">
        <f t="shared" si="12"/>
        <v>0</v>
      </c>
      <c r="T45" s="295">
        <f t="shared" si="13"/>
        <v>0</v>
      </c>
    </row>
    <row r="46" spans="1:20" hidden="1">
      <c r="A46" s="320"/>
      <c r="B46" s="320"/>
      <c r="C46" s="335" t="s">
        <v>238</v>
      </c>
      <c r="D46" s="301">
        <v>30</v>
      </c>
      <c r="E46" s="246"/>
      <c r="F46" s="246"/>
      <c r="G46" s="246"/>
      <c r="H46" s="251"/>
      <c r="I46" s="246"/>
      <c r="J46" s="300"/>
      <c r="K46" s="270">
        <v>1.2</v>
      </c>
      <c r="L46" s="33">
        <v>3</v>
      </c>
      <c r="M46" s="33">
        <v>3.5</v>
      </c>
      <c r="N46" s="33">
        <v>46</v>
      </c>
      <c r="O46" s="473"/>
      <c r="P46" s="613">
        <f t="shared" si="9"/>
        <v>2.04</v>
      </c>
      <c r="Q46" s="544">
        <f t="shared" si="10"/>
        <v>5.0999999999999996</v>
      </c>
      <c r="R46" s="468">
        <f t="shared" si="11"/>
        <v>5.95</v>
      </c>
      <c r="S46" s="468">
        <f t="shared" si="12"/>
        <v>78.2</v>
      </c>
      <c r="T46" s="295">
        <f t="shared" si="13"/>
        <v>0</v>
      </c>
    </row>
    <row r="47" spans="1:20" hidden="1">
      <c r="A47" s="320"/>
      <c r="B47" s="320"/>
      <c r="C47" s="335" t="s">
        <v>211</v>
      </c>
      <c r="D47" s="301"/>
      <c r="E47" s="246"/>
      <c r="F47" s="246">
        <v>33.299999999999997</v>
      </c>
      <c r="G47" s="246">
        <v>33.299999999999997</v>
      </c>
      <c r="H47" s="251"/>
      <c r="I47" s="246"/>
      <c r="J47" s="300"/>
      <c r="K47" s="270"/>
      <c r="L47" s="33"/>
      <c r="M47" s="33"/>
      <c r="N47" s="33"/>
      <c r="O47" s="473"/>
      <c r="P47" s="613">
        <f t="shared" si="9"/>
        <v>0</v>
      </c>
      <c r="Q47" s="544">
        <f t="shared" si="10"/>
        <v>0</v>
      </c>
      <c r="R47" s="468">
        <f t="shared" si="11"/>
        <v>0</v>
      </c>
      <c r="S47" s="468">
        <f t="shared" si="12"/>
        <v>0</v>
      </c>
      <c r="T47" s="295">
        <f t="shared" si="13"/>
        <v>0</v>
      </c>
    </row>
    <row r="48" spans="1:20" hidden="1">
      <c r="A48" s="320"/>
      <c r="B48" s="320"/>
      <c r="C48" s="335" t="s">
        <v>199</v>
      </c>
      <c r="D48" s="301"/>
      <c r="E48" s="246"/>
      <c r="F48" s="246">
        <v>3.3</v>
      </c>
      <c r="G48" s="246">
        <v>3.3</v>
      </c>
      <c r="H48" s="251"/>
      <c r="I48" s="246"/>
      <c r="J48" s="300"/>
      <c r="K48" s="270"/>
      <c r="L48" s="33"/>
      <c r="M48" s="33"/>
      <c r="N48" s="33"/>
      <c r="O48" s="473"/>
      <c r="P48" s="613">
        <f t="shared" si="9"/>
        <v>0</v>
      </c>
      <c r="Q48" s="544">
        <f t="shared" si="10"/>
        <v>0</v>
      </c>
      <c r="R48" s="468">
        <f t="shared" si="11"/>
        <v>0</v>
      </c>
      <c r="S48" s="468">
        <f t="shared" si="12"/>
        <v>0</v>
      </c>
      <c r="T48" s="295">
        <f t="shared" si="13"/>
        <v>0</v>
      </c>
    </row>
    <row r="49" spans="1:20" hidden="1">
      <c r="A49" s="320"/>
      <c r="B49" s="320"/>
      <c r="C49" s="335" t="s">
        <v>53</v>
      </c>
      <c r="D49" s="301"/>
      <c r="E49" s="246"/>
      <c r="F49" s="246">
        <v>3.3</v>
      </c>
      <c r="G49" s="246">
        <v>3.3</v>
      </c>
      <c r="H49" s="251"/>
      <c r="I49" s="246"/>
      <c r="J49" s="300"/>
      <c r="K49" s="270"/>
      <c r="L49" s="33"/>
      <c r="M49" s="33"/>
      <c r="N49" s="33"/>
      <c r="O49" s="473"/>
      <c r="P49" s="613">
        <f t="shared" si="9"/>
        <v>0</v>
      </c>
      <c r="Q49" s="544">
        <f t="shared" si="10"/>
        <v>0</v>
      </c>
      <c r="R49" s="468">
        <f t="shared" si="11"/>
        <v>0</v>
      </c>
      <c r="S49" s="468">
        <f t="shared" si="12"/>
        <v>0</v>
      </c>
      <c r="T49" s="295">
        <f t="shared" si="13"/>
        <v>0</v>
      </c>
    </row>
    <row r="50" spans="1:20">
      <c r="A50" s="320" t="s">
        <v>261</v>
      </c>
      <c r="B50" s="320"/>
      <c r="C50" s="334" t="s">
        <v>260</v>
      </c>
      <c r="D50" s="301">
        <v>150</v>
      </c>
      <c r="E50" s="246">
        <f>E42</f>
        <v>0</v>
      </c>
      <c r="F50" s="246"/>
      <c r="G50" s="246"/>
      <c r="H50" s="251" t="e">
        <f>F50*#REF!/1000</f>
        <v>#REF!</v>
      </c>
      <c r="I50" s="246"/>
      <c r="J50" s="300">
        <v>180</v>
      </c>
      <c r="K50" s="270">
        <v>7</v>
      </c>
      <c r="L50" s="33">
        <v>8</v>
      </c>
      <c r="M50" s="33">
        <v>24</v>
      </c>
      <c r="N50" s="33">
        <v>200</v>
      </c>
      <c r="O50" s="123">
        <v>0</v>
      </c>
      <c r="P50" s="342">
        <f t="shared" si="9"/>
        <v>11.9</v>
      </c>
      <c r="Q50" s="566">
        <f t="shared" si="10"/>
        <v>13.6</v>
      </c>
      <c r="R50" s="33">
        <f t="shared" si="11"/>
        <v>40.799999999999997</v>
      </c>
      <c r="S50" s="33">
        <f t="shared" si="12"/>
        <v>340</v>
      </c>
      <c r="T50" s="271">
        <f t="shared" si="13"/>
        <v>0</v>
      </c>
    </row>
    <row r="51" spans="1:20" hidden="1">
      <c r="A51" s="320"/>
      <c r="B51" s="320"/>
      <c r="C51" s="335" t="s">
        <v>48</v>
      </c>
      <c r="D51" s="301"/>
      <c r="E51" s="246"/>
      <c r="F51" s="240">
        <v>60.75</v>
      </c>
      <c r="G51" s="240">
        <v>60.75</v>
      </c>
      <c r="H51" s="251" t="e">
        <f>F51*#REF!/1000</f>
        <v>#REF!</v>
      </c>
      <c r="I51" s="246"/>
      <c r="J51" s="300"/>
      <c r="K51" s="270"/>
      <c r="L51" s="33"/>
      <c r="M51" s="33"/>
      <c r="N51" s="33"/>
      <c r="O51" s="123"/>
      <c r="P51" s="342"/>
      <c r="Q51" s="566"/>
      <c r="R51" s="33"/>
      <c r="S51" s="33"/>
      <c r="T51" s="271"/>
    </row>
    <row r="52" spans="1:20" hidden="1">
      <c r="A52" s="320"/>
      <c r="B52" s="320"/>
      <c r="C52" s="335" t="s">
        <v>199</v>
      </c>
      <c r="D52" s="301"/>
      <c r="E52" s="246"/>
      <c r="F52" s="240">
        <v>4.5</v>
      </c>
      <c r="G52" s="240">
        <v>4.5</v>
      </c>
      <c r="H52" s="251" t="e">
        <f>F52*#REF!/1000</f>
        <v>#REF!</v>
      </c>
      <c r="I52" s="246"/>
      <c r="J52" s="300"/>
      <c r="K52" s="270"/>
      <c r="L52" s="33"/>
      <c r="M52" s="33"/>
      <c r="N52" s="33"/>
      <c r="O52" s="123"/>
      <c r="P52" s="342"/>
      <c r="Q52" s="566"/>
      <c r="R52" s="33"/>
      <c r="S52" s="33"/>
      <c r="T52" s="271"/>
    </row>
    <row r="53" spans="1:20">
      <c r="A53" s="319" t="s">
        <v>141</v>
      </c>
      <c r="B53" s="320"/>
      <c r="C53" s="334" t="s">
        <v>392</v>
      </c>
      <c r="D53" s="299">
        <v>200</v>
      </c>
      <c r="E53" s="246">
        <f>E52</f>
        <v>0</v>
      </c>
      <c r="F53" s="240">
        <v>200</v>
      </c>
      <c r="G53" s="246"/>
      <c r="H53" s="247" t="e">
        <f>#REF!*#REF!/1000</f>
        <v>#REF!</v>
      </c>
      <c r="I53" s="246"/>
      <c r="J53" s="300">
        <v>200</v>
      </c>
      <c r="K53" s="285">
        <v>0.72</v>
      </c>
      <c r="L53" s="28">
        <v>0</v>
      </c>
      <c r="M53" s="28">
        <v>25.25</v>
      </c>
      <c r="N53" s="28">
        <v>85.34</v>
      </c>
      <c r="O53" s="467">
        <v>40</v>
      </c>
      <c r="P53" s="656">
        <v>0.72</v>
      </c>
      <c r="Q53" s="604">
        <v>0</v>
      </c>
      <c r="R53" s="28">
        <v>25.25</v>
      </c>
      <c r="S53" s="28">
        <v>85.34</v>
      </c>
      <c r="T53" s="284">
        <v>40</v>
      </c>
    </row>
    <row r="54" spans="1:20" hidden="1">
      <c r="A54" s="320" t="s">
        <v>134</v>
      </c>
      <c r="B54" s="320"/>
      <c r="C54" s="335" t="s">
        <v>133</v>
      </c>
      <c r="D54" s="301"/>
      <c r="E54" s="246"/>
      <c r="F54" s="240">
        <v>25</v>
      </c>
      <c r="G54" s="246">
        <v>25</v>
      </c>
      <c r="H54" s="247" t="e">
        <f>F54*#REF!/1000</f>
        <v>#REF!</v>
      </c>
      <c r="I54" s="246"/>
      <c r="J54" s="300"/>
      <c r="K54" s="270"/>
      <c r="L54" s="33"/>
      <c r="M54" s="33"/>
      <c r="N54" s="33"/>
      <c r="O54" s="123"/>
      <c r="P54" s="342"/>
      <c r="Q54" s="566"/>
      <c r="R54" s="33"/>
      <c r="S54" s="33"/>
      <c r="T54" s="271"/>
    </row>
    <row r="55" spans="1:20" hidden="1">
      <c r="A55" s="320" t="s">
        <v>84</v>
      </c>
      <c r="B55" s="320"/>
      <c r="C55" s="335" t="s">
        <v>2</v>
      </c>
      <c r="D55" s="301"/>
      <c r="E55" s="246"/>
      <c r="F55" s="240">
        <v>12</v>
      </c>
      <c r="G55" s="246">
        <v>12</v>
      </c>
      <c r="H55" s="247" t="e">
        <f>F55*#REF!/1000</f>
        <v>#REF!</v>
      </c>
      <c r="I55" s="246">
        <f>D53*E53/1000</f>
        <v>0</v>
      </c>
      <c r="J55" s="300"/>
      <c r="K55" s="270"/>
      <c r="L55" s="33"/>
      <c r="M55" s="33"/>
      <c r="N55" s="33"/>
      <c r="O55" s="123"/>
      <c r="P55" s="342"/>
      <c r="Q55" s="566"/>
      <c r="R55" s="33"/>
      <c r="S55" s="33"/>
      <c r="T55" s="271"/>
    </row>
    <row r="56" spans="1:20" hidden="1">
      <c r="A56" s="320"/>
      <c r="B56" s="320"/>
      <c r="C56" s="335" t="s">
        <v>1</v>
      </c>
      <c r="D56" s="301"/>
      <c r="E56" s="246"/>
      <c r="F56" s="240">
        <v>200</v>
      </c>
      <c r="G56" s="246">
        <v>200</v>
      </c>
      <c r="H56" s="247" t="e">
        <f>F56*#REF!/1000</f>
        <v>#REF!</v>
      </c>
      <c r="I56" s="246" t="s">
        <v>41</v>
      </c>
      <c r="J56" s="300"/>
      <c r="K56" s="270"/>
      <c r="L56" s="33"/>
      <c r="M56" s="33"/>
      <c r="N56" s="33"/>
      <c r="O56" s="123"/>
      <c r="P56" s="342"/>
      <c r="Q56" s="566"/>
      <c r="R56" s="33"/>
      <c r="S56" s="33"/>
      <c r="T56" s="271"/>
    </row>
    <row r="57" spans="1:20">
      <c r="A57" s="320" t="s">
        <v>135</v>
      </c>
      <c r="B57" s="320"/>
      <c r="C57" s="334" t="s">
        <v>15</v>
      </c>
      <c r="D57" s="301">
        <v>40</v>
      </c>
      <c r="E57" s="246"/>
      <c r="F57" s="240">
        <v>50</v>
      </c>
      <c r="G57" s="246">
        <v>50</v>
      </c>
      <c r="H57" s="247" t="e">
        <f>F57*#REF!/1000</f>
        <v>#REF!</v>
      </c>
      <c r="I57" s="246"/>
      <c r="J57" s="300">
        <v>60</v>
      </c>
      <c r="K57" s="270">
        <v>2.8</v>
      </c>
      <c r="L57" s="33">
        <v>0.51</v>
      </c>
      <c r="M57" s="33">
        <v>6.5</v>
      </c>
      <c r="N57" s="33">
        <v>90</v>
      </c>
      <c r="O57" s="123">
        <v>0</v>
      </c>
      <c r="P57" s="613">
        <f>K57*1.7</f>
        <v>4.76</v>
      </c>
      <c r="Q57" s="544">
        <f t="shared" ref="Q57:Q58" si="14">L57*1.7</f>
        <v>0.86699999999999999</v>
      </c>
      <c r="R57" s="468">
        <f t="shared" ref="R57:R58" si="15">M57*1.7</f>
        <v>11.049999999999999</v>
      </c>
      <c r="S57" s="468">
        <f t="shared" ref="S57:S58" si="16">N57*1.7</f>
        <v>153</v>
      </c>
      <c r="T57" s="295">
        <f t="shared" ref="T57:T58" si="17">O57*1.7</f>
        <v>0</v>
      </c>
    </row>
    <row r="58" spans="1:20" ht="15" thickBot="1">
      <c r="A58" s="353" t="s">
        <v>135</v>
      </c>
      <c r="B58" s="353"/>
      <c r="C58" s="348" t="s">
        <v>5</v>
      </c>
      <c r="D58" s="369">
        <v>20</v>
      </c>
      <c r="E58" s="261"/>
      <c r="F58" s="260">
        <v>50</v>
      </c>
      <c r="G58" s="261">
        <v>50</v>
      </c>
      <c r="H58" s="370" t="e">
        <f>F58*#REF!/1000</f>
        <v>#REF!</v>
      </c>
      <c r="I58" s="262"/>
      <c r="J58" s="317">
        <v>30</v>
      </c>
      <c r="K58" s="355">
        <v>4.0999999999999996</v>
      </c>
      <c r="L58" s="356">
        <v>0.7</v>
      </c>
      <c r="M58" s="356">
        <v>4.5999999999999996</v>
      </c>
      <c r="N58" s="356">
        <v>97.5</v>
      </c>
      <c r="O58" s="371">
        <v>0</v>
      </c>
      <c r="P58" s="659">
        <f>K58*1.7</f>
        <v>6.9699999999999989</v>
      </c>
      <c r="Q58" s="632">
        <f t="shared" si="14"/>
        <v>1.19</v>
      </c>
      <c r="R58" s="487">
        <f t="shared" si="15"/>
        <v>7.8199999999999994</v>
      </c>
      <c r="S58" s="487">
        <f t="shared" si="16"/>
        <v>165.75</v>
      </c>
      <c r="T58" s="488">
        <f t="shared" si="17"/>
        <v>0</v>
      </c>
    </row>
    <row r="59" spans="1:20" ht="15" thickBot="1">
      <c r="A59" s="362"/>
      <c r="B59" s="362"/>
      <c r="C59" s="363" t="s">
        <v>107</v>
      </c>
      <c r="D59" s="374"/>
      <c r="E59" s="365"/>
      <c r="F59" s="366"/>
      <c r="G59" s="365"/>
      <c r="H59" s="367"/>
      <c r="I59" s="375"/>
      <c r="J59" s="368"/>
      <c r="K59" s="405">
        <f t="shared" ref="K59:T59" si="18">SUM(K23:K58)</f>
        <v>34.4</v>
      </c>
      <c r="L59" s="405">
        <f t="shared" si="18"/>
        <v>25.73</v>
      </c>
      <c r="M59" s="405">
        <f t="shared" si="18"/>
        <v>84.41</v>
      </c>
      <c r="N59" s="405">
        <f t="shared" si="18"/>
        <v>903.54000000000008</v>
      </c>
      <c r="O59" s="574">
        <f t="shared" si="18"/>
        <v>51.802</v>
      </c>
      <c r="P59" s="494">
        <f t="shared" si="18"/>
        <v>57.975999999999992</v>
      </c>
      <c r="Q59" s="633">
        <f t="shared" si="18"/>
        <v>43.740999999999993</v>
      </c>
      <c r="R59" s="493">
        <f t="shared" si="18"/>
        <v>125.82199999999999</v>
      </c>
      <c r="S59" s="493">
        <f t="shared" si="18"/>
        <v>1494.03</v>
      </c>
      <c r="T59" s="494">
        <f t="shared" si="18"/>
        <v>60.063400000000001</v>
      </c>
    </row>
    <row r="60" spans="1:20">
      <c r="A60" s="386"/>
      <c r="B60" s="399" t="s">
        <v>296</v>
      </c>
      <c r="C60" s="338"/>
      <c r="D60" s="400"/>
      <c r="E60" s="359"/>
      <c r="F60" s="250"/>
      <c r="G60" s="359"/>
      <c r="H60" s="360"/>
      <c r="I60" s="401"/>
      <c r="J60" s="402"/>
      <c r="K60" s="413"/>
      <c r="L60" s="229"/>
      <c r="M60" s="229"/>
      <c r="N60" s="229"/>
      <c r="O60" s="568"/>
      <c r="P60" s="660"/>
      <c r="Q60" s="634"/>
      <c r="R60" s="502"/>
      <c r="S60" s="502"/>
      <c r="T60" s="565"/>
    </row>
    <row r="61" spans="1:20">
      <c r="A61" s="320"/>
      <c r="B61" s="320"/>
      <c r="C61" s="334" t="s">
        <v>278</v>
      </c>
      <c r="D61" s="303">
        <v>200</v>
      </c>
      <c r="E61" s="246"/>
      <c r="F61" s="240"/>
      <c r="G61" s="246"/>
      <c r="H61" s="247"/>
      <c r="I61" s="248"/>
      <c r="J61" s="312">
        <v>200</v>
      </c>
      <c r="K61" s="270">
        <v>1</v>
      </c>
      <c r="L61" s="33">
        <v>0</v>
      </c>
      <c r="M61" s="33">
        <v>27.4</v>
      </c>
      <c r="N61" s="33">
        <v>112</v>
      </c>
      <c r="O61" s="123">
        <v>2.8</v>
      </c>
      <c r="P61" s="270">
        <v>1</v>
      </c>
      <c r="Q61" s="33">
        <v>0</v>
      </c>
      <c r="R61" s="33">
        <v>27.4</v>
      </c>
      <c r="S61" s="33">
        <v>112</v>
      </c>
      <c r="T61" s="123">
        <v>2.8</v>
      </c>
    </row>
    <row r="62" spans="1:20" ht="15" thickBot="1">
      <c r="A62" s="353"/>
      <c r="B62" s="353"/>
      <c r="C62" s="348" t="s">
        <v>383</v>
      </c>
      <c r="D62" s="369">
        <v>80</v>
      </c>
      <c r="E62" s="261"/>
      <c r="F62" s="260"/>
      <c r="G62" s="261"/>
      <c r="H62" s="370"/>
      <c r="I62" s="262"/>
      <c r="J62" s="460">
        <v>80</v>
      </c>
      <c r="K62" s="382">
        <v>4.26</v>
      </c>
      <c r="L62" s="387">
        <v>2.39</v>
      </c>
      <c r="M62" s="33">
        <v>34.799999999999997</v>
      </c>
      <c r="N62" s="387">
        <v>140</v>
      </c>
      <c r="O62" s="577">
        <v>0.16</v>
      </c>
      <c r="P62" s="662">
        <v>4.26</v>
      </c>
      <c r="Q62" s="637">
        <v>2.39</v>
      </c>
      <c r="R62" s="33">
        <v>34.799999999999997</v>
      </c>
      <c r="S62" s="387">
        <v>140</v>
      </c>
      <c r="T62" s="388">
        <v>0.16</v>
      </c>
    </row>
    <row r="63" spans="1:20" ht="15" thickBot="1">
      <c r="A63" s="362"/>
      <c r="B63" s="362"/>
      <c r="C63" s="363" t="s">
        <v>107</v>
      </c>
      <c r="D63" s="374"/>
      <c r="E63" s="365"/>
      <c r="F63" s="366"/>
      <c r="G63" s="365"/>
      <c r="H63" s="367"/>
      <c r="I63" s="375"/>
      <c r="J63" s="376"/>
      <c r="K63" s="405">
        <f>SUM(K61:K62)</f>
        <v>5.26</v>
      </c>
      <c r="L63" s="405">
        <f t="shared" ref="L63:T63" si="19">SUM(L61:L62)</f>
        <v>2.39</v>
      </c>
      <c r="M63" s="527">
        <f t="shared" si="19"/>
        <v>62.199999999999996</v>
      </c>
      <c r="N63" s="527">
        <f t="shared" si="19"/>
        <v>252</v>
      </c>
      <c r="O63" s="578">
        <f t="shared" si="19"/>
        <v>2.96</v>
      </c>
      <c r="P63" s="654">
        <f t="shared" si="19"/>
        <v>5.26</v>
      </c>
      <c r="Q63" s="628">
        <f t="shared" si="19"/>
        <v>2.39</v>
      </c>
      <c r="R63" s="527">
        <f t="shared" si="19"/>
        <v>62.199999999999996</v>
      </c>
      <c r="S63" s="405">
        <f t="shared" si="19"/>
        <v>252</v>
      </c>
      <c r="T63" s="415">
        <f t="shared" si="19"/>
        <v>2.96</v>
      </c>
    </row>
    <row r="64" spans="1:20" ht="15" thickBot="1">
      <c r="A64" s="377"/>
      <c r="B64" s="377"/>
      <c r="C64" s="431" t="s">
        <v>121</v>
      </c>
      <c r="D64" s="464"/>
      <c r="E64" s="380"/>
      <c r="F64" s="380"/>
      <c r="G64" s="380"/>
      <c r="H64" s="416"/>
      <c r="I64" s="380"/>
      <c r="J64" s="381"/>
      <c r="K64" s="712">
        <f t="shared" ref="K64:T64" si="20">K63+K59+K21</f>
        <v>63.559999999999995</v>
      </c>
      <c r="L64" s="712">
        <f t="shared" si="20"/>
        <v>40.620000000000005</v>
      </c>
      <c r="M64" s="712">
        <f t="shared" si="20"/>
        <v>211.60999999999999</v>
      </c>
      <c r="N64" s="712">
        <f t="shared" si="20"/>
        <v>1595.54</v>
      </c>
      <c r="O64" s="713">
        <f t="shared" si="20"/>
        <v>77.801999999999992</v>
      </c>
      <c r="P64" s="714">
        <f t="shared" si="20"/>
        <v>96.385999999999996</v>
      </c>
      <c r="Q64" s="715">
        <f t="shared" si="20"/>
        <v>62.580999999999989</v>
      </c>
      <c r="R64" s="712">
        <f t="shared" si="20"/>
        <v>259.52199999999999</v>
      </c>
      <c r="S64" s="712">
        <f t="shared" si="20"/>
        <v>2260.0299999999997</v>
      </c>
      <c r="T64" s="714">
        <f t="shared" si="20"/>
        <v>86.133399999999995</v>
      </c>
    </row>
    <row r="65" spans="1:20" ht="18.600000000000001" hidden="1" thickBot="1">
      <c r="A65" s="395"/>
      <c r="B65" s="395"/>
      <c r="C65" s="396"/>
      <c r="D65" s="406" t="s">
        <v>340</v>
      </c>
      <c r="E65" s="407"/>
      <c r="F65" s="407"/>
      <c r="G65" s="407"/>
      <c r="H65" s="408"/>
      <c r="I65" s="407"/>
      <c r="J65" s="409"/>
      <c r="K65" s="397"/>
      <c r="L65" s="390"/>
      <c r="M65" s="390"/>
      <c r="N65" s="390"/>
      <c r="O65" s="492"/>
      <c r="P65" s="609"/>
      <c r="Q65" s="596"/>
      <c r="R65" s="469"/>
      <c r="S65" s="469"/>
      <c r="T65" s="470"/>
    </row>
    <row r="66" spans="1:20" ht="33.75" hidden="1" customHeight="1">
      <c r="A66" s="349" t="s">
        <v>110</v>
      </c>
      <c r="B66" s="318" t="s">
        <v>109</v>
      </c>
      <c r="C66" s="340" t="s">
        <v>18</v>
      </c>
      <c r="D66" s="307" t="s">
        <v>19</v>
      </c>
      <c r="E66" s="242" t="s">
        <v>29</v>
      </c>
      <c r="F66" s="242" t="s">
        <v>20</v>
      </c>
      <c r="G66" s="242" t="s">
        <v>21</v>
      </c>
      <c r="H66" s="243" t="s">
        <v>33</v>
      </c>
      <c r="I66" s="242"/>
      <c r="J66" s="307" t="s">
        <v>19</v>
      </c>
      <c r="K66" s="267" t="s">
        <v>23</v>
      </c>
      <c r="L66" s="5" t="s">
        <v>24</v>
      </c>
      <c r="M66" s="5" t="s">
        <v>22</v>
      </c>
      <c r="N66" s="6" t="s">
        <v>25</v>
      </c>
      <c r="O66" s="183" t="s">
        <v>26</v>
      </c>
      <c r="P66" s="333" t="s">
        <v>23</v>
      </c>
      <c r="Q66" s="597" t="s">
        <v>24</v>
      </c>
      <c r="R66" s="5" t="s">
        <v>22</v>
      </c>
      <c r="S66" s="6" t="s">
        <v>25</v>
      </c>
      <c r="T66" s="268" t="s">
        <v>26</v>
      </c>
    </row>
    <row r="67" spans="1:20" ht="15" hidden="1" thickBot="1">
      <c r="A67" s="322"/>
      <c r="B67" s="236" t="s">
        <v>28</v>
      </c>
      <c r="C67" s="347"/>
      <c r="D67" s="297"/>
      <c r="E67" s="244"/>
      <c r="F67" s="244"/>
      <c r="G67" s="244"/>
      <c r="H67" s="245"/>
      <c r="I67" s="244"/>
      <c r="J67" s="298"/>
      <c r="K67" s="269"/>
      <c r="L67" s="13"/>
      <c r="M67" s="13"/>
      <c r="N67" s="14"/>
      <c r="O67" s="184"/>
      <c r="P67" s="663"/>
      <c r="Q67" s="597"/>
      <c r="R67" s="5"/>
      <c r="S67" s="6"/>
      <c r="T67" s="268"/>
    </row>
    <row r="68" spans="1:20" ht="15" hidden="1" thickBot="1">
      <c r="A68" s="319" t="s">
        <v>270</v>
      </c>
      <c r="B68" s="319"/>
      <c r="C68" s="334" t="s">
        <v>364</v>
      </c>
      <c r="D68" s="299">
        <v>150</v>
      </c>
      <c r="E68" s="246" t="e">
        <f>#REF!</f>
        <v>#REF!</v>
      </c>
      <c r="F68" s="240"/>
      <c r="G68" s="246"/>
      <c r="H68" s="247"/>
      <c r="I68" s="246"/>
      <c r="J68" s="300">
        <v>180</v>
      </c>
      <c r="K68" s="270">
        <v>4.3</v>
      </c>
      <c r="L68" s="33">
        <v>6</v>
      </c>
      <c r="M68" s="33">
        <v>45.7</v>
      </c>
      <c r="N68" s="33">
        <v>286</v>
      </c>
      <c r="O68" s="123">
        <v>0.65</v>
      </c>
      <c r="P68" s="342">
        <f>K68*1.5</f>
        <v>6.4499999999999993</v>
      </c>
      <c r="Q68" s="566">
        <f t="shared" ref="Q68:T68" si="21">L68*1.5</f>
        <v>9</v>
      </c>
      <c r="R68" s="33">
        <f t="shared" si="21"/>
        <v>68.550000000000011</v>
      </c>
      <c r="S68" s="33">
        <f t="shared" si="21"/>
        <v>429</v>
      </c>
      <c r="T68" s="271">
        <f t="shared" si="21"/>
        <v>0.97500000000000009</v>
      </c>
    </row>
    <row r="69" spans="1:20" ht="15" hidden="1" thickBot="1">
      <c r="A69" s="319" t="s">
        <v>90</v>
      </c>
      <c r="B69" s="319"/>
      <c r="C69" s="334" t="s">
        <v>31</v>
      </c>
      <c r="D69" s="301">
        <v>200</v>
      </c>
      <c r="E69" s="246">
        <f>E65</f>
        <v>0</v>
      </c>
      <c r="F69" s="246"/>
      <c r="G69" s="246"/>
      <c r="H69" s="246" t="e">
        <f>F69*#REF!/1000</f>
        <v>#REF!</v>
      </c>
      <c r="I69" s="246"/>
      <c r="J69" s="300">
        <v>200</v>
      </c>
      <c r="K69" s="688">
        <v>4.9000000000000004</v>
      </c>
      <c r="L69" s="689">
        <v>3</v>
      </c>
      <c r="M69" s="689">
        <v>32.5</v>
      </c>
      <c r="N69" s="689">
        <v>190</v>
      </c>
      <c r="O69" s="690">
        <v>1.59</v>
      </c>
      <c r="P69" s="693">
        <f>K69</f>
        <v>4.9000000000000004</v>
      </c>
      <c r="Q69" s="694">
        <f t="shared" ref="Q69:T69" si="22">L69</f>
        <v>3</v>
      </c>
      <c r="R69" s="689">
        <f t="shared" si="22"/>
        <v>32.5</v>
      </c>
      <c r="S69" s="689">
        <f t="shared" si="22"/>
        <v>190</v>
      </c>
      <c r="T69" s="695">
        <f t="shared" si="22"/>
        <v>1.59</v>
      </c>
    </row>
    <row r="70" spans="1:20" ht="15" hidden="1" thickBot="1">
      <c r="A70" s="320" t="s">
        <v>188</v>
      </c>
      <c r="B70" s="320"/>
      <c r="C70" s="334" t="s">
        <v>189</v>
      </c>
      <c r="D70" s="299" t="s">
        <v>307</v>
      </c>
      <c r="E70" s="246"/>
      <c r="F70" s="246"/>
      <c r="G70" s="246"/>
      <c r="H70" s="247" t="e">
        <f>F70*#REF!/1000</f>
        <v>#REF!</v>
      </c>
      <c r="I70" s="246"/>
      <c r="J70" s="300" t="s">
        <v>307</v>
      </c>
      <c r="K70" s="270">
        <v>1.6</v>
      </c>
      <c r="L70" s="33">
        <v>17.12</v>
      </c>
      <c r="M70" s="33">
        <v>10.52</v>
      </c>
      <c r="N70" s="33">
        <v>202.52</v>
      </c>
      <c r="O70" s="123">
        <v>0</v>
      </c>
      <c r="P70" s="342">
        <v>1.6</v>
      </c>
      <c r="Q70" s="566">
        <v>17.12</v>
      </c>
      <c r="R70" s="33">
        <v>10.52</v>
      </c>
      <c r="S70" s="33">
        <v>202.52</v>
      </c>
      <c r="T70" s="271">
        <v>0</v>
      </c>
    </row>
    <row r="71" spans="1:20" ht="15" hidden="1" thickBot="1">
      <c r="A71" s="320" t="s">
        <v>135</v>
      </c>
      <c r="B71" s="320"/>
      <c r="C71" s="334" t="s">
        <v>5</v>
      </c>
      <c r="D71" s="301">
        <v>30</v>
      </c>
      <c r="E71" s="246"/>
      <c r="F71" s="240">
        <v>20</v>
      </c>
      <c r="G71" s="246">
        <v>20</v>
      </c>
      <c r="H71" s="247" t="e">
        <f>F71*#REF!/1000</f>
        <v>#REF!</v>
      </c>
      <c r="I71" s="246"/>
      <c r="J71" s="300">
        <v>40</v>
      </c>
      <c r="K71" s="274">
        <v>2</v>
      </c>
      <c r="L71" s="46">
        <v>0.35</v>
      </c>
      <c r="M71" s="46">
        <v>0.33</v>
      </c>
      <c r="N71" s="46">
        <v>48.75</v>
      </c>
      <c r="O71" s="185"/>
      <c r="P71" s="651">
        <f>K71*1.5</f>
        <v>3</v>
      </c>
      <c r="Q71" s="624">
        <f>L71*1.5</f>
        <v>0.52499999999999991</v>
      </c>
      <c r="R71" s="231">
        <f>M71*1.5</f>
        <v>0.495</v>
      </c>
      <c r="S71" s="231">
        <f>N71*1.5</f>
        <v>73.125</v>
      </c>
      <c r="T71" s="294">
        <f>O71*1.5</f>
        <v>0</v>
      </c>
    </row>
    <row r="72" spans="1:20" ht="15" hidden="1" thickBot="1">
      <c r="A72" s="353" t="s">
        <v>280</v>
      </c>
      <c r="B72" s="353"/>
      <c r="C72" s="520" t="s">
        <v>374</v>
      </c>
      <c r="D72" s="316" t="s">
        <v>282</v>
      </c>
      <c r="E72" s="260" t="s">
        <v>282</v>
      </c>
      <c r="F72" s="260" t="s">
        <v>282</v>
      </c>
      <c r="G72" s="260" t="s">
        <v>282</v>
      </c>
      <c r="H72" s="260" t="s">
        <v>282</v>
      </c>
      <c r="I72" s="260" t="s">
        <v>282</v>
      </c>
      <c r="J72" s="354" t="s">
        <v>282</v>
      </c>
      <c r="K72" s="355">
        <v>0.4</v>
      </c>
      <c r="L72" s="356">
        <v>0.4</v>
      </c>
      <c r="M72" s="356">
        <v>9.8000000000000007</v>
      </c>
      <c r="N72" s="356">
        <v>44</v>
      </c>
      <c r="O72" s="371">
        <v>22.02</v>
      </c>
      <c r="P72" s="657">
        <v>0.4</v>
      </c>
      <c r="Q72" s="573">
        <v>0.4</v>
      </c>
      <c r="R72" s="454">
        <v>9.8000000000000007</v>
      </c>
      <c r="S72" s="454">
        <v>44</v>
      </c>
      <c r="T72" s="455">
        <v>22.02</v>
      </c>
    </row>
    <row r="73" spans="1:20" ht="15" hidden="1" thickBot="1">
      <c r="A73" s="362"/>
      <c r="B73" s="362"/>
      <c r="C73" s="363" t="s">
        <v>107</v>
      </c>
      <c r="D73" s="364"/>
      <c r="E73" s="365"/>
      <c r="F73" s="366"/>
      <c r="G73" s="365"/>
      <c r="H73" s="367" t="e">
        <f>F73*#REF!/1000</f>
        <v>#REF!</v>
      </c>
      <c r="I73" s="365"/>
      <c r="J73" s="368"/>
      <c r="K73" s="709">
        <f t="shared" ref="K73:T73" si="23">SUM(K68:K72)</f>
        <v>13.2</v>
      </c>
      <c r="L73" s="710">
        <f t="shared" si="23"/>
        <v>26.87</v>
      </c>
      <c r="M73" s="676">
        <f t="shared" si="23"/>
        <v>98.85</v>
      </c>
      <c r="N73" s="676">
        <f t="shared" si="23"/>
        <v>771.27</v>
      </c>
      <c r="O73" s="677">
        <f t="shared" si="23"/>
        <v>24.259999999999998</v>
      </c>
      <c r="P73" s="678">
        <f t="shared" si="23"/>
        <v>16.349999999999998</v>
      </c>
      <c r="Q73" s="679">
        <f t="shared" si="23"/>
        <v>30.044999999999998</v>
      </c>
      <c r="R73" s="680">
        <f t="shared" si="23"/>
        <v>121.86500000000001</v>
      </c>
      <c r="S73" s="680">
        <f t="shared" si="23"/>
        <v>938.64499999999998</v>
      </c>
      <c r="T73" s="711">
        <f t="shared" si="23"/>
        <v>24.585000000000001</v>
      </c>
    </row>
    <row r="74" spans="1:20" ht="15" hidden="1" thickBot="1">
      <c r="A74" s="322"/>
      <c r="B74" s="357" t="s">
        <v>27</v>
      </c>
      <c r="C74" s="358"/>
      <c r="D74" s="306"/>
      <c r="E74" s="359"/>
      <c r="F74" s="250"/>
      <c r="G74" s="359"/>
      <c r="H74" s="360" t="e">
        <f>F74*#REF!/1000</f>
        <v>#REF!</v>
      </c>
      <c r="I74" s="359"/>
      <c r="J74" s="361"/>
      <c r="K74" s="278"/>
      <c r="L74" s="230"/>
      <c r="M74" s="230"/>
      <c r="N74" s="230"/>
      <c r="O74" s="472"/>
      <c r="P74" s="653"/>
      <c r="Q74" s="627"/>
      <c r="R74" s="452"/>
      <c r="S74" s="452"/>
      <c r="T74" s="475"/>
    </row>
    <row r="75" spans="1:20" ht="15" hidden="1" thickBot="1">
      <c r="A75" s="320" t="s">
        <v>195</v>
      </c>
      <c r="B75" s="543"/>
      <c r="C75" s="334" t="s">
        <v>37</v>
      </c>
      <c r="D75" s="301">
        <v>60</v>
      </c>
      <c r="E75" s="246"/>
      <c r="F75" s="240"/>
      <c r="G75" s="246"/>
      <c r="H75" s="247" t="e">
        <f>F75*#REF!/1000</f>
        <v>#REF!</v>
      </c>
      <c r="I75" s="246"/>
      <c r="J75" s="300">
        <v>100</v>
      </c>
      <c r="K75" s="270">
        <v>0.48</v>
      </c>
      <c r="L75" s="33">
        <v>0.12</v>
      </c>
      <c r="M75" s="33">
        <v>1.56</v>
      </c>
      <c r="N75" s="33">
        <v>8.4</v>
      </c>
      <c r="O75" s="123">
        <v>2.94</v>
      </c>
      <c r="P75" s="613">
        <f>K75*1.7</f>
        <v>0.81599999999999995</v>
      </c>
      <c r="Q75" s="544">
        <f t="shared" ref="Q75:T75" si="24">L75*1.7</f>
        <v>0.20399999999999999</v>
      </c>
      <c r="R75" s="468">
        <f t="shared" si="24"/>
        <v>2.6520000000000001</v>
      </c>
      <c r="S75" s="468">
        <f t="shared" si="24"/>
        <v>14.28</v>
      </c>
      <c r="T75" s="295">
        <f t="shared" si="24"/>
        <v>4.9980000000000002</v>
      </c>
    </row>
    <row r="76" spans="1:20" ht="15" hidden="1" thickBot="1">
      <c r="A76" s="203" t="s">
        <v>100</v>
      </c>
      <c r="B76" s="839"/>
      <c r="C76" s="515" t="s">
        <v>36</v>
      </c>
      <c r="D76" s="241">
        <v>200</v>
      </c>
      <c r="E76" s="252">
        <f>E73</f>
        <v>0</v>
      </c>
      <c r="F76" s="252"/>
      <c r="G76" s="252"/>
      <c r="H76" s="767" t="e">
        <f>F76*#REF!/1000</f>
        <v>#REF!</v>
      </c>
      <c r="I76" s="252"/>
      <c r="J76" s="252">
        <v>250</v>
      </c>
      <c r="K76" s="33">
        <v>2</v>
      </c>
      <c r="L76" s="33">
        <v>3.6</v>
      </c>
      <c r="M76" s="33">
        <v>10.199999999999999</v>
      </c>
      <c r="N76" s="33">
        <v>184</v>
      </c>
      <c r="O76" s="123">
        <v>9.39</v>
      </c>
      <c r="P76" s="613">
        <f>K76*1.5</f>
        <v>3</v>
      </c>
      <c r="Q76" s="613">
        <f t="shared" ref="Q76:T76" si="25">L76*1.5</f>
        <v>5.4</v>
      </c>
      <c r="R76" s="613">
        <f t="shared" si="25"/>
        <v>15.299999999999999</v>
      </c>
      <c r="S76" s="613">
        <f t="shared" si="25"/>
        <v>276</v>
      </c>
      <c r="T76" s="613">
        <f t="shared" si="25"/>
        <v>14.085000000000001</v>
      </c>
    </row>
    <row r="77" spans="1:20" ht="15" hidden="1" thickBot="1">
      <c r="A77" s="320" t="s">
        <v>83</v>
      </c>
      <c r="B77" s="840"/>
      <c r="C77" s="334" t="s">
        <v>81</v>
      </c>
      <c r="D77" s="301">
        <v>100</v>
      </c>
      <c r="E77" s="246"/>
      <c r="F77" s="240"/>
      <c r="G77" s="246"/>
      <c r="H77" s="247" t="e">
        <f>F77*#REF!/1000</f>
        <v>#REF!</v>
      </c>
      <c r="I77" s="246"/>
      <c r="J77" s="300">
        <v>100</v>
      </c>
      <c r="K77" s="688">
        <v>15</v>
      </c>
      <c r="L77" s="706">
        <v>13</v>
      </c>
      <c r="M77" s="706">
        <v>12</v>
      </c>
      <c r="N77" s="706">
        <v>323</v>
      </c>
      <c r="O77" s="707">
        <v>0</v>
      </c>
      <c r="P77" s="693">
        <f>K77</f>
        <v>15</v>
      </c>
      <c r="Q77" s="693">
        <f t="shared" ref="Q77" si="26">L77</f>
        <v>13</v>
      </c>
      <c r="R77" s="693">
        <f t="shared" ref="R77" si="27">M77</f>
        <v>12</v>
      </c>
      <c r="S77" s="693">
        <f t="shared" ref="S77" si="28">N77</f>
        <v>323</v>
      </c>
      <c r="T77" s="693">
        <f t="shared" ref="T77" si="29">O77</f>
        <v>0</v>
      </c>
    </row>
    <row r="78" spans="1:20" ht="15" hidden="1" thickBot="1">
      <c r="A78" s="691" t="s">
        <v>181</v>
      </c>
      <c r="B78" s="841"/>
      <c r="C78" s="681" t="s">
        <v>99</v>
      </c>
      <c r="D78" s="771">
        <v>150</v>
      </c>
      <c r="E78" s="682"/>
      <c r="F78" s="772"/>
      <c r="G78" s="682"/>
      <c r="H78" s="773" t="e">
        <f>F78*#REF!/1000</f>
        <v>#REF!</v>
      </c>
      <c r="I78" s="682"/>
      <c r="J78" s="683">
        <v>180</v>
      </c>
      <c r="K78" s="688">
        <v>6.15</v>
      </c>
      <c r="L78" s="689">
        <v>5.55</v>
      </c>
      <c r="M78" s="689">
        <v>18</v>
      </c>
      <c r="N78" s="689">
        <v>147</v>
      </c>
      <c r="O78" s="690">
        <v>0</v>
      </c>
      <c r="P78" s="787">
        <f>K78*1.2</f>
        <v>7.38</v>
      </c>
      <c r="Q78" s="787">
        <f t="shared" ref="Q78:S78" si="30">L78*1.2</f>
        <v>6.6599999999999993</v>
      </c>
      <c r="R78" s="787">
        <f t="shared" si="30"/>
        <v>21.599999999999998</v>
      </c>
      <c r="S78" s="787">
        <f t="shared" si="30"/>
        <v>176.4</v>
      </c>
      <c r="T78" s="801">
        <f t="shared" ref="T78" si="31">O78*1.6</f>
        <v>0</v>
      </c>
    </row>
    <row r="79" spans="1:20" ht="15" hidden="1" thickBot="1">
      <c r="A79" s="320" t="s">
        <v>207</v>
      </c>
      <c r="B79" s="386"/>
      <c r="C79" s="703" t="s">
        <v>14</v>
      </c>
      <c r="D79" s="779">
        <v>200</v>
      </c>
      <c r="E79" s="704"/>
      <c r="F79" s="784"/>
      <c r="G79" s="704"/>
      <c r="H79" s="782" t="e">
        <f>F79*#REF!/1000</f>
        <v>#REF!</v>
      </c>
      <c r="I79" s="704"/>
      <c r="J79" s="780">
        <v>200</v>
      </c>
      <c r="K79" s="705">
        <v>0.6</v>
      </c>
      <c r="L79" s="706">
        <v>0.2</v>
      </c>
      <c r="M79" s="706">
        <v>26.6</v>
      </c>
      <c r="N79" s="706">
        <v>110</v>
      </c>
      <c r="O79" s="707">
        <v>0.73</v>
      </c>
      <c r="P79" s="729">
        <v>0.6</v>
      </c>
      <c r="Q79" s="730">
        <v>0.2</v>
      </c>
      <c r="R79" s="706">
        <v>26.6</v>
      </c>
      <c r="S79" s="706">
        <v>110</v>
      </c>
      <c r="T79" s="731">
        <v>0.73</v>
      </c>
    </row>
    <row r="80" spans="1:20" ht="15" hidden="1" thickBot="1">
      <c r="A80" s="320" t="s">
        <v>135</v>
      </c>
      <c r="B80" s="320"/>
      <c r="C80" s="703" t="s">
        <v>15</v>
      </c>
      <c r="D80" s="779">
        <v>40</v>
      </c>
      <c r="E80" s="704"/>
      <c r="F80" s="784">
        <v>50</v>
      </c>
      <c r="G80" s="704">
        <v>50</v>
      </c>
      <c r="H80" s="782" t="e">
        <f>F80*#REF!/1000</f>
        <v>#REF!</v>
      </c>
      <c r="I80" s="704"/>
      <c r="J80" s="780">
        <v>60</v>
      </c>
      <c r="K80" s="705">
        <v>2.8</v>
      </c>
      <c r="L80" s="706">
        <v>0.51</v>
      </c>
      <c r="M80" s="706">
        <v>6.5</v>
      </c>
      <c r="N80" s="706">
        <v>90</v>
      </c>
      <c r="O80" s="707">
        <v>0</v>
      </c>
      <c r="P80" s="742">
        <f>K80*1.7</f>
        <v>4.76</v>
      </c>
      <c r="Q80" s="743">
        <f t="shared" ref="Q80:Q81" si="32">L80*1.7</f>
        <v>0.86699999999999999</v>
      </c>
      <c r="R80" s="744">
        <f t="shared" ref="R80:R81" si="33">M80*1.7</f>
        <v>11.049999999999999</v>
      </c>
      <c r="S80" s="744">
        <f t="shared" ref="S80:S81" si="34">N80*1.7</f>
        <v>153</v>
      </c>
      <c r="T80" s="745">
        <f t="shared" ref="T80:T81" si="35">O80*1.7</f>
        <v>0</v>
      </c>
    </row>
    <row r="81" spans="1:20" ht="15" hidden="1" thickBot="1">
      <c r="A81" s="320" t="s">
        <v>135</v>
      </c>
      <c r="B81" s="320"/>
      <c r="C81" s="703" t="s">
        <v>5</v>
      </c>
      <c r="D81" s="700">
        <v>20</v>
      </c>
      <c r="E81" s="704"/>
      <c r="F81" s="784">
        <v>50</v>
      </c>
      <c r="G81" s="704">
        <v>50</v>
      </c>
      <c r="H81" s="782" t="e">
        <f>F81*#REF!/1000</f>
        <v>#REF!</v>
      </c>
      <c r="I81" s="789"/>
      <c r="J81" s="780">
        <v>30</v>
      </c>
      <c r="K81" s="732">
        <v>4.0999999999999996</v>
      </c>
      <c r="L81" s="733">
        <v>0.7</v>
      </c>
      <c r="M81" s="737">
        <v>4.5999999999999996</v>
      </c>
      <c r="N81" s="733">
        <v>97.5</v>
      </c>
      <c r="O81" s="734">
        <v>0</v>
      </c>
      <c r="P81" s="802">
        <f>K81*1.7</f>
        <v>6.9699999999999989</v>
      </c>
      <c r="Q81" s="803">
        <f t="shared" si="32"/>
        <v>1.19</v>
      </c>
      <c r="R81" s="804">
        <f t="shared" si="33"/>
        <v>7.8199999999999994</v>
      </c>
      <c r="S81" s="804">
        <f t="shared" si="34"/>
        <v>165.75</v>
      </c>
      <c r="T81" s="788">
        <f t="shared" si="35"/>
        <v>0</v>
      </c>
    </row>
    <row r="82" spans="1:20" ht="15" hidden="1" thickBot="1">
      <c r="A82" s="362"/>
      <c r="B82" s="362"/>
      <c r="C82" s="720" t="s">
        <v>107</v>
      </c>
      <c r="D82" s="721"/>
      <c r="E82" s="722"/>
      <c r="F82" s="723"/>
      <c r="G82" s="722"/>
      <c r="H82" s="724" t="e">
        <f>F82*#REF!/1000</f>
        <v>#REF!</v>
      </c>
      <c r="I82" s="725"/>
      <c r="J82" s="726"/>
      <c r="K82" s="805">
        <f t="shared" ref="K82:T82" si="36">SUM(K75:K81)</f>
        <v>31.130000000000003</v>
      </c>
      <c r="L82" s="805">
        <f t="shared" si="36"/>
        <v>23.68</v>
      </c>
      <c r="M82" s="805">
        <f t="shared" si="36"/>
        <v>79.459999999999994</v>
      </c>
      <c r="N82" s="805">
        <f t="shared" si="36"/>
        <v>959.9</v>
      </c>
      <c r="O82" s="806">
        <f t="shared" si="36"/>
        <v>13.06</v>
      </c>
      <c r="P82" s="807">
        <f t="shared" si="36"/>
        <v>38.525999999999996</v>
      </c>
      <c r="Q82" s="808">
        <f t="shared" si="36"/>
        <v>27.521000000000001</v>
      </c>
      <c r="R82" s="805">
        <f t="shared" si="36"/>
        <v>97.021999999999977</v>
      </c>
      <c r="S82" s="805">
        <f t="shared" si="36"/>
        <v>1218.4299999999998</v>
      </c>
      <c r="T82" s="807">
        <f t="shared" si="36"/>
        <v>19.813000000000002</v>
      </c>
    </row>
    <row r="83" spans="1:20" ht="15" hidden="1" thickBot="1">
      <c r="A83" s="319"/>
      <c r="B83" s="323" t="s">
        <v>296</v>
      </c>
      <c r="C83" s="337"/>
      <c r="D83" s="304"/>
      <c r="E83" s="249"/>
      <c r="F83" s="249"/>
      <c r="G83" s="249"/>
      <c r="H83" s="247"/>
      <c r="I83" s="249"/>
      <c r="J83" s="305"/>
      <c r="K83" s="277"/>
      <c r="L83" s="113"/>
      <c r="M83" s="113"/>
      <c r="N83" s="113"/>
      <c r="O83" s="620"/>
      <c r="P83" s="664"/>
      <c r="Q83" s="638"/>
      <c r="R83" s="205"/>
      <c r="S83" s="205"/>
      <c r="T83" s="279"/>
    </row>
    <row r="84" spans="1:20" ht="15" hidden="1" thickBot="1">
      <c r="A84" s="319" t="s">
        <v>141</v>
      </c>
      <c r="B84" s="320"/>
      <c r="C84" s="336" t="s">
        <v>354</v>
      </c>
      <c r="D84" s="844">
        <v>200</v>
      </c>
      <c r="E84" s="517"/>
      <c r="F84" s="842"/>
      <c r="G84" s="517"/>
      <c r="H84" s="843"/>
      <c r="I84" s="845"/>
      <c r="J84" s="846">
        <v>200</v>
      </c>
      <c r="K84" s="290">
        <v>0</v>
      </c>
      <c r="L84" s="170">
        <v>0</v>
      </c>
      <c r="M84" s="170">
        <v>42.2</v>
      </c>
      <c r="N84" s="170">
        <v>162</v>
      </c>
      <c r="O84" s="500">
        <v>1.4</v>
      </c>
      <c r="P84" s="610">
        <v>0</v>
      </c>
      <c r="Q84" s="547">
        <v>0</v>
      </c>
      <c r="R84" s="170">
        <v>42.2</v>
      </c>
      <c r="S84" s="170">
        <v>162</v>
      </c>
      <c r="T84" s="516">
        <v>1.4</v>
      </c>
    </row>
    <row r="85" spans="1:20" ht="15" hidden="1" thickBot="1">
      <c r="A85" s="353" t="s">
        <v>267</v>
      </c>
      <c r="B85" s="353"/>
      <c r="C85" s="520" t="s">
        <v>266</v>
      </c>
      <c r="D85" s="847">
        <v>20</v>
      </c>
      <c r="E85" s="848">
        <v>20</v>
      </c>
      <c r="F85" s="848">
        <v>20</v>
      </c>
      <c r="G85" s="848">
        <v>20</v>
      </c>
      <c r="H85" s="848">
        <v>20</v>
      </c>
      <c r="I85" s="848">
        <v>20</v>
      </c>
      <c r="J85" s="849">
        <v>20</v>
      </c>
      <c r="K85" s="382">
        <v>1.5</v>
      </c>
      <c r="L85" s="383">
        <v>1.9</v>
      </c>
      <c r="M85" s="33">
        <v>34.799999999999997</v>
      </c>
      <c r="N85" s="393">
        <v>140</v>
      </c>
      <c r="O85" s="571"/>
      <c r="P85" s="658">
        <v>1.5</v>
      </c>
      <c r="Q85" s="630">
        <v>1.9</v>
      </c>
      <c r="R85" s="170">
        <v>34.799999999999997</v>
      </c>
      <c r="S85" s="393">
        <v>140</v>
      </c>
      <c r="T85" s="418"/>
    </row>
    <row r="86" spans="1:20" ht="15" hidden="1" thickBot="1">
      <c r="A86" s="362"/>
      <c r="B86" s="362"/>
      <c r="C86" s="363" t="s">
        <v>107</v>
      </c>
      <c r="D86" s="850"/>
      <c r="E86" s="851"/>
      <c r="F86" s="852"/>
      <c r="G86" s="851"/>
      <c r="H86" s="853" t="e">
        <f>F86*#REF!/1000</f>
        <v>#REF!</v>
      </c>
      <c r="I86" s="854"/>
      <c r="J86" s="855"/>
      <c r="K86" s="459">
        <f t="shared" ref="K86:T86" si="37">SUM(K84:K85)</f>
        <v>1.5</v>
      </c>
      <c r="L86" s="459">
        <f t="shared" si="37"/>
        <v>1.9</v>
      </c>
      <c r="M86" s="459">
        <f t="shared" si="37"/>
        <v>77</v>
      </c>
      <c r="N86" s="526">
        <f t="shared" si="37"/>
        <v>302</v>
      </c>
      <c r="O86" s="621">
        <f t="shared" si="37"/>
        <v>1.4</v>
      </c>
      <c r="P86" s="665">
        <f t="shared" si="37"/>
        <v>1.5</v>
      </c>
      <c r="Q86" s="639">
        <f t="shared" si="37"/>
        <v>1.9</v>
      </c>
      <c r="R86" s="526">
        <f t="shared" si="37"/>
        <v>77</v>
      </c>
      <c r="S86" s="526">
        <f t="shared" si="37"/>
        <v>302</v>
      </c>
      <c r="T86" s="466">
        <f t="shared" si="37"/>
        <v>1.4</v>
      </c>
    </row>
    <row r="87" spans="1:20" ht="15" hidden="1" thickBot="1">
      <c r="A87" s="377"/>
      <c r="B87" s="377"/>
      <c r="C87" s="398" t="s">
        <v>339</v>
      </c>
      <c r="D87" s="856"/>
      <c r="E87" s="857"/>
      <c r="F87" s="857"/>
      <c r="G87" s="857"/>
      <c r="H87" s="853" t="e">
        <f>F87*#REF!/1000</f>
        <v>#REF!</v>
      </c>
      <c r="I87" s="857"/>
      <c r="J87" s="858"/>
      <c r="K87" s="550">
        <f t="shared" ref="K87:T87" si="38">K86+K82+K73</f>
        <v>45.83</v>
      </c>
      <c r="L87" s="550">
        <f t="shared" si="38"/>
        <v>52.45</v>
      </c>
      <c r="M87" s="550">
        <f t="shared" si="38"/>
        <v>255.30999999999997</v>
      </c>
      <c r="N87" s="550">
        <f t="shared" si="38"/>
        <v>2033.17</v>
      </c>
      <c r="O87" s="572">
        <f t="shared" si="38"/>
        <v>38.72</v>
      </c>
      <c r="P87" s="552">
        <f t="shared" si="38"/>
        <v>56.375999999999991</v>
      </c>
      <c r="Q87" s="629">
        <f t="shared" si="38"/>
        <v>59.465999999999994</v>
      </c>
      <c r="R87" s="551">
        <f t="shared" si="38"/>
        <v>295.887</v>
      </c>
      <c r="S87" s="551">
        <f t="shared" si="38"/>
        <v>2459.0749999999998</v>
      </c>
      <c r="T87" s="552">
        <f t="shared" si="38"/>
        <v>45.798000000000002</v>
      </c>
    </row>
    <row r="88" spans="1:20" ht="15" hidden="1" thickBot="1">
      <c r="A88" s="372"/>
      <c r="B88" s="372"/>
      <c r="C88" s="337"/>
      <c r="D88" s="304"/>
      <c r="E88" s="249"/>
      <c r="F88" s="249"/>
      <c r="G88" s="249"/>
      <c r="H88" s="360"/>
      <c r="I88" s="249"/>
      <c r="J88" s="305"/>
      <c r="K88" s="277"/>
      <c r="L88" s="113"/>
      <c r="M88" s="113"/>
      <c r="N88" s="113"/>
      <c r="O88" s="191"/>
      <c r="P88" s="652"/>
      <c r="Q88" s="625"/>
      <c r="R88" s="497"/>
      <c r="S88" s="497"/>
      <c r="T88" s="498"/>
    </row>
    <row r="89" spans="1:20" ht="18.600000000000001" hidden="1" thickBot="1">
      <c r="A89" s="324"/>
      <c r="B89" s="324"/>
      <c r="C89" s="339"/>
      <c r="D89" s="384" t="s">
        <v>341</v>
      </c>
      <c r="E89" s="233" t="s">
        <v>66</v>
      </c>
      <c r="F89" s="234"/>
      <c r="G89" s="234"/>
      <c r="H89" s="228" t="e">
        <f>F89*#REF!/1000</f>
        <v>#REF!</v>
      </c>
      <c r="I89" s="234"/>
      <c r="J89" s="385"/>
      <c r="K89" s="280"/>
      <c r="L89" s="235"/>
      <c r="M89" s="235"/>
      <c r="N89" s="235"/>
      <c r="O89" s="489"/>
      <c r="P89" s="339"/>
      <c r="Q89" s="640"/>
      <c r="R89" s="235"/>
      <c r="S89" s="235"/>
      <c r="T89" s="281"/>
    </row>
    <row r="90" spans="1:20" ht="33" hidden="1" customHeight="1">
      <c r="A90" s="349" t="s">
        <v>110</v>
      </c>
      <c r="B90" s="318" t="s">
        <v>109</v>
      </c>
      <c r="C90" s="340" t="s">
        <v>18</v>
      </c>
      <c r="D90" s="307" t="s">
        <v>19</v>
      </c>
      <c r="E90" s="242" t="s">
        <v>29</v>
      </c>
      <c r="F90" s="242" t="s">
        <v>20</v>
      </c>
      <c r="G90" s="242" t="s">
        <v>21</v>
      </c>
      <c r="H90" s="247" t="e">
        <f>F90*#REF!/1000</f>
        <v>#VALUE!</v>
      </c>
      <c r="I90" s="242"/>
      <c r="J90" s="307" t="s">
        <v>19</v>
      </c>
      <c r="K90" s="282" t="s">
        <v>23</v>
      </c>
      <c r="L90" s="66" t="s">
        <v>24</v>
      </c>
      <c r="M90" s="66" t="s">
        <v>22</v>
      </c>
      <c r="N90" s="78" t="s">
        <v>25</v>
      </c>
      <c r="O90" s="496" t="s">
        <v>26</v>
      </c>
      <c r="P90" s="340" t="s">
        <v>23</v>
      </c>
      <c r="Q90" s="641" t="s">
        <v>24</v>
      </c>
      <c r="R90" s="66" t="s">
        <v>22</v>
      </c>
      <c r="S90" s="78" t="s">
        <v>25</v>
      </c>
      <c r="T90" s="283" t="s">
        <v>26</v>
      </c>
    </row>
    <row r="91" spans="1:20" ht="15" hidden="1" thickBot="1">
      <c r="A91" s="320"/>
      <c r="B91" s="325" t="s">
        <v>28</v>
      </c>
      <c r="C91" s="341"/>
      <c r="D91" s="308">
        <v>1</v>
      </c>
      <c r="E91" s="242"/>
      <c r="F91" s="242"/>
      <c r="G91" s="242"/>
      <c r="H91" s="247" t="e">
        <f>F91*#REF!/1000</f>
        <v>#REF!</v>
      </c>
      <c r="I91" s="242"/>
      <c r="J91" s="296"/>
      <c r="K91" s="282"/>
      <c r="L91" s="66"/>
      <c r="M91" s="66"/>
      <c r="N91" s="78"/>
      <c r="O91" s="496"/>
      <c r="P91" s="340"/>
      <c r="Q91" s="641"/>
      <c r="R91" s="66"/>
      <c r="S91" s="78"/>
      <c r="T91" s="283"/>
    </row>
    <row r="92" spans="1:20" ht="15" hidden="1" thickBot="1">
      <c r="A92" s="320" t="s">
        <v>93</v>
      </c>
      <c r="B92" s="319"/>
      <c r="C92" s="334" t="s">
        <v>215</v>
      </c>
      <c r="D92" s="299">
        <v>200</v>
      </c>
      <c r="E92" s="246">
        <v>200</v>
      </c>
      <c r="F92" s="246">
        <v>200</v>
      </c>
      <c r="G92" s="246">
        <v>200</v>
      </c>
      <c r="H92" s="246">
        <v>200</v>
      </c>
      <c r="I92" s="246">
        <v>200</v>
      </c>
      <c r="J92" s="300">
        <v>200</v>
      </c>
      <c r="K92" s="270">
        <v>6.3</v>
      </c>
      <c r="L92" s="33">
        <v>6</v>
      </c>
      <c r="M92" s="33">
        <v>45.7</v>
      </c>
      <c r="N92" s="33">
        <v>286</v>
      </c>
      <c r="O92" s="123">
        <v>0.65</v>
      </c>
      <c r="P92" s="672">
        <f>K92</f>
        <v>6.3</v>
      </c>
      <c r="Q92" s="672">
        <f t="shared" ref="Q92:T92" si="39">L92</f>
        <v>6</v>
      </c>
      <c r="R92" s="672">
        <f t="shared" si="39"/>
        <v>45.7</v>
      </c>
      <c r="S92" s="672">
        <f t="shared" si="39"/>
        <v>286</v>
      </c>
      <c r="T92" s="672">
        <f t="shared" si="39"/>
        <v>0.65</v>
      </c>
    </row>
    <row r="93" spans="1:20" ht="15" hidden="1" thickBot="1">
      <c r="A93" s="319" t="s">
        <v>90</v>
      </c>
      <c r="B93" s="319"/>
      <c r="C93" s="334" t="s">
        <v>3</v>
      </c>
      <c r="D93" s="275">
        <v>200</v>
      </c>
      <c r="E93" s="57">
        <f>E87</f>
        <v>0</v>
      </c>
      <c r="F93" s="57"/>
      <c r="G93" s="57"/>
      <c r="H93" s="859" t="e">
        <f>F93*#REF!/1000</f>
        <v>#REF!</v>
      </c>
      <c r="I93" s="57"/>
      <c r="J93" s="276">
        <v>200</v>
      </c>
      <c r="K93" s="270">
        <v>2.8</v>
      </c>
      <c r="L93" s="33">
        <v>3.2</v>
      </c>
      <c r="M93" s="33">
        <v>14.8</v>
      </c>
      <c r="N93" s="170">
        <v>120</v>
      </c>
      <c r="O93" s="500">
        <v>0.72</v>
      </c>
      <c r="P93" s="610">
        <v>2.8</v>
      </c>
      <c r="Q93" s="547">
        <v>3.2</v>
      </c>
      <c r="R93" s="170">
        <v>14.8</v>
      </c>
      <c r="S93" s="170">
        <v>120</v>
      </c>
      <c r="T93" s="271">
        <v>0.72</v>
      </c>
    </row>
    <row r="94" spans="1:20" ht="15" hidden="1" thickBot="1">
      <c r="A94" s="320" t="s">
        <v>272</v>
      </c>
      <c r="B94" s="320"/>
      <c r="C94" s="336" t="s">
        <v>259</v>
      </c>
      <c r="D94" s="301" t="s">
        <v>307</v>
      </c>
      <c r="E94" s="246">
        <f>E93</f>
        <v>0</v>
      </c>
      <c r="F94" s="246"/>
      <c r="G94" s="246"/>
      <c r="H94" s="247" t="e">
        <f>F94*#REF!/1000</f>
        <v>#REF!</v>
      </c>
      <c r="I94" s="246"/>
      <c r="J94" s="300" t="s">
        <v>308</v>
      </c>
      <c r="K94" s="270">
        <v>18.5</v>
      </c>
      <c r="L94" s="33">
        <v>7.9</v>
      </c>
      <c r="M94" s="33">
        <v>13</v>
      </c>
      <c r="N94" s="33">
        <v>148</v>
      </c>
      <c r="O94" s="123">
        <v>0.14000000000000001</v>
      </c>
      <c r="P94" s="613">
        <v>22.5</v>
      </c>
      <c r="Q94" s="544">
        <f t="shared" ref="Q94:Q95" si="40">L94*1.7</f>
        <v>13.43</v>
      </c>
      <c r="R94" s="468">
        <f t="shared" ref="R94:R95" si="41">M94*1.7</f>
        <v>22.099999999999998</v>
      </c>
      <c r="S94" s="468">
        <f t="shared" ref="S94:S95" si="42">N94*1.7</f>
        <v>251.6</v>
      </c>
      <c r="T94" s="295">
        <f t="shared" ref="T94:T95" si="43">O94*1.7</f>
        <v>0.23800000000000002</v>
      </c>
    </row>
    <row r="95" spans="1:20" ht="15" hidden="1" thickBot="1">
      <c r="A95" s="320" t="s">
        <v>135</v>
      </c>
      <c r="B95" s="320"/>
      <c r="C95" s="334" t="s">
        <v>5</v>
      </c>
      <c r="D95" s="301">
        <v>30</v>
      </c>
      <c r="E95" s="246"/>
      <c r="F95" s="240">
        <v>20</v>
      </c>
      <c r="G95" s="246">
        <v>20</v>
      </c>
      <c r="H95" s="247" t="e">
        <f>F95*#REF!/1000</f>
        <v>#REF!</v>
      </c>
      <c r="I95" s="246"/>
      <c r="J95" s="300">
        <v>40</v>
      </c>
      <c r="K95" s="274">
        <v>2</v>
      </c>
      <c r="L95" s="46">
        <v>0.35</v>
      </c>
      <c r="M95" s="46">
        <v>0.33</v>
      </c>
      <c r="N95" s="46">
        <v>48.75</v>
      </c>
      <c r="O95" s="185"/>
      <c r="P95" s="613">
        <f>K95*1.7</f>
        <v>3.4</v>
      </c>
      <c r="Q95" s="544">
        <f t="shared" si="40"/>
        <v>0.59499999999999997</v>
      </c>
      <c r="R95" s="468">
        <f t="shared" si="41"/>
        <v>0.56100000000000005</v>
      </c>
      <c r="S95" s="468">
        <f t="shared" si="42"/>
        <v>82.875</v>
      </c>
      <c r="T95" s="295">
        <f t="shared" si="43"/>
        <v>0</v>
      </c>
    </row>
    <row r="96" spans="1:20" ht="15" hidden="1" thickBot="1">
      <c r="A96" s="353" t="s">
        <v>280</v>
      </c>
      <c r="B96" s="353"/>
      <c r="C96" s="348" t="s">
        <v>281</v>
      </c>
      <c r="D96" s="316" t="s">
        <v>282</v>
      </c>
      <c r="E96" s="260" t="s">
        <v>282</v>
      </c>
      <c r="F96" s="260" t="s">
        <v>282</v>
      </c>
      <c r="G96" s="260" t="s">
        <v>282</v>
      </c>
      <c r="H96" s="260" t="s">
        <v>282</v>
      </c>
      <c r="I96" s="260" t="s">
        <v>282</v>
      </c>
      <c r="J96" s="354" t="s">
        <v>282</v>
      </c>
      <c r="K96" s="355">
        <v>0.4</v>
      </c>
      <c r="L96" s="356">
        <v>0.3</v>
      </c>
      <c r="M96" s="356">
        <v>10.3</v>
      </c>
      <c r="N96" s="356">
        <v>46</v>
      </c>
      <c r="O96" s="371">
        <v>22.02</v>
      </c>
      <c r="P96" s="657">
        <v>0.4</v>
      </c>
      <c r="Q96" s="573">
        <v>0.3</v>
      </c>
      <c r="R96" s="454">
        <v>10.3</v>
      </c>
      <c r="S96" s="454">
        <v>46</v>
      </c>
      <c r="T96" s="455">
        <v>22.02</v>
      </c>
    </row>
    <row r="97" spans="1:20" ht="15" hidden="1" thickBot="1">
      <c r="A97" s="362"/>
      <c r="B97" s="362"/>
      <c r="C97" s="363" t="s">
        <v>107</v>
      </c>
      <c r="D97" s="364"/>
      <c r="E97" s="365"/>
      <c r="F97" s="366"/>
      <c r="G97" s="365"/>
      <c r="H97" s="367" t="e">
        <f>F97*#REF!/1000</f>
        <v>#REF!</v>
      </c>
      <c r="I97" s="365"/>
      <c r="J97" s="368"/>
      <c r="K97" s="675">
        <f t="shared" ref="K97:S97" si="44">SUM(K92:K96)</f>
        <v>30</v>
      </c>
      <c r="L97" s="676">
        <f t="shared" si="44"/>
        <v>17.750000000000004</v>
      </c>
      <c r="M97" s="676">
        <f t="shared" si="44"/>
        <v>84.13</v>
      </c>
      <c r="N97" s="676">
        <f t="shared" si="44"/>
        <v>648.75</v>
      </c>
      <c r="O97" s="677">
        <f t="shared" si="44"/>
        <v>23.53</v>
      </c>
      <c r="P97" s="696">
        <f t="shared" si="44"/>
        <v>35.4</v>
      </c>
      <c r="Q97" s="697">
        <f t="shared" si="44"/>
        <v>23.524999999999999</v>
      </c>
      <c r="R97" s="698">
        <f t="shared" si="44"/>
        <v>93.460999999999999</v>
      </c>
      <c r="S97" s="698">
        <f t="shared" si="44"/>
        <v>786.47500000000002</v>
      </c>
      <c r="T97" s="708">
        <f>SUM(T92:T96)</f>
        <v>23.628</v>
      </c>
    </row>
    <row r="98" spans="1:20" ht="15" hidden="1" thickBot="1">
      <c r="A98" s="386"/>
      <c r="B98" s="357" t="s">
        <v>27</v>
      </c>
      <c r="C98" s="358"/>
      <c r="D98" s="306"/>
      <c r="E98" s="359"/>
      <c r="F98" s="250"/>
      <c r="G98" s="359"/>
      <c r="H98" s="360" t="e">
        <f>F98*#REF!/1000</f>
        <v>#REF!</v>
      </c>
      <c r="I98" s="359"/>
      <c r="J98" s="456"/>
      <c r="K98" s="451"/>
      <c r="L98" s="452"/>
      <c r="M98" s="452"/>
      <c r="N98" s="452"/>
      <c r="O98" s="499"/>
      <c r="P98" s="653"/>
      <c r="Q98" s="627"/>
      <c r="R98" s="452"/>
      <c r="S98" s="452"/>
      <c r="T98" s="453"/>
    </row>
    <row r="99" spans="1:20" ht="20.25" hidden="1" customHeight="1">
      <c r="A99" s="320" t="s">
        <v>195</v>
      </c>
      <c r="B99" s="320"/>
      <c r="C99" s="336" t="s">
        <v>362</v>
      </c>
      <c r="D99" s="301">
        <v>60</v>
      </c>
      <c r="E99" s="246"/>
      <c r="F99" s="240"/>
      <c r="G99" s="246"/>
      <c r="H99" s="247" t="e">
        <f>F99*#REF!/1000</f>
        <v>#REF!</v>
      </c>
      <c r="I99" s="246"/>
      <c r="J99" s="264">
        <v>100</v>
      </c>
      <c r="K99" s="270">
        <v>0.48</v>
      </c>
      <c r="L99" s="33">
        <v>0.12</v>
      </c>
      <c r="M99" s="33">
        <v>1.56</v>
      </c>
      <c r="N99" s="33">
        <v>38.4</v>
      </c>
      <c r="O99" s="123">
        <v>2.94</v>
      </c>
      <c r="P99" s="613">
        <f>K99*1.7</f>
        <v>0.81599999999999995</v>
      </c>
      <c r="Q99" s="544">
        <f t="shared" ref="Q99:T99" si="45">L99*1.7</f>
        <v>0.20399999999999999</v>
      </c>
      <c r="R99" s="468">
        <f t="shared" si="45"/>
        <v>2.6520000000000001</v>
      </c>
      <c r="S99" s="468">
        <f t="shared" si="45"/>
        <v>65.28</v>
      </c>
      <c r="T99" s="295">
        <f t="shared" si="45"/>
        <v>4.9980000000000002</v>
      </c>
    </row>
    <row r="100" spans="1:20" s="219" customFormat="1" ht="15" hidden="1" thickBot="1">
      <c r="A100" s="319" t="s">
        <v>177</v>
      </c>
      <c r="B100" s="319"/>
      <c r="C100" s="334" t="s">
        <v>286</v>
      </c>
      <c r="D100" s="299">
        <v>200</v>
      </c>
      <c r="E100" s="246">
        <f>E94</f>
        <v>0</v>
      </c>
      <c r="F100" s="240"/>
      <c r="G100" s="246"/>
      <c r="H100" s="247" t="e">
        <f>F100*#REF!/1000</f>
        <v>#REF!</v>
      </c>
      <c r="I100" s="246"/>
      <c r="J100" s="300">
        <v>250</v>
      </c>
      <c r="K100" s="688">
        <v>4.8</v>
      </c>
      <c r="L100" s="689">
        <v>3.4</v>
      </c>
      <c r="M100" s="689">
        <v>17.2</v>
      </c>
      <c r="N100" s="689">
        <v>128</v>
      </c>
      <c r="O100" s="690">
        <v>28.14</v>
      </c>
      <c r="P100" s="787">
        <f>K100*1.25</f>
        <v>6</v>
      </c>
      <c r="Q100" s="787">
        <f t="shared" ref="Q100:T100" si="46">L100*1.25</f>
        <v>4.25</v>
      </c>
      <c r="R100" s="787">
        <f t="shared" si="46"/>
        <v>21.5</v>
      </c>
      <c r="S100" s="787">
        <f t="shared" si="46"/>
        <v>160</v>
      </c>
      <c r="T100" s="787">
        <f t="shared" si="46"/>
        <v>35.174999999999997</v>
      </c>
    </row>
    <row r="101" spans="1:20" s="219" customFormat="1" ht="13.5" hidden="1" customHeight="1">
      <c r="A101" s="320" t="s">
        <v>290</v>
      </c>
      <c r="B101" s="320"/>
      <c r="C101" s="334" t="s">
        <v>291</v>
      </c>
      <c r="D101" s="301">
        <v>75</v>
      </c>
      <c r="E101" s="246">
        <f>E91</f>
        <v>0</v>
      </c>
      <c r="F101" s="246"/>
      <c r="G101" s="246"/>
      <c r="H101" s="251" t="e">
        <f>F101*#REF!/1000</f>
        <v>#REF!</v>
      </c>
      <c r="I101" s="246"/>
      <c r="J101" s="300">
        <v>100</v>
      </c>
      <c r="K101" s="272">
        <v>11.5</v>
      </c>
      <c r="L101" s="33">
        <v>11</v>
      </c>
      <c r="M101" s="99">
        <v>9</v>
      </c>
      <c r="N101" s="99">
        <v>192.5</v>
      </c>
      <c r="O101" s="189">
        <v>1.2E-2</v>
      </c>
      <c r="P101" s="613">
        <f t="shared" ref="P101" si="47">K101*1.7</f>
        <v>19.55</v>
      </c>
      <c r="Q101" s="544">
        <f t="shared" ref="Q101" si="48">L101*1.7</f>
        <v>18.7</v>
      </c>
      <c r="R101" s="468">
        <f t="shared" ref="R101" si="49">M101*1.7</f>
        <v>15.299999999999999</v>
      </c>
      <c r="S101" s="468">
        <v>345</v>
      </c>
      <c r="T101" s="295">
        <f t="shared" ref="T101" si="50">O101*1.7</f>
        <v>2.0400000000000001E-2</v>
      </c>
    </row>
    <row r="102" spans="1:20" ht="16.5" hidden="1" customHeight="1">
      <c r="A102" s="320" t="s">
        <v>261</v>
      </c>
      <c r="B102" s="320"/>
      <c r="C102" s="336" t="s">
        <v>329</v>
      </c>
      <c r="D102" s="301">
        <v>150</v>
      </c>
      <c r="E102" s="246">
        <f>E101</f>
        <v>0</v>
      </c>
      <c r="F102" s="246"/>
      <c r="G102" s="246"/>
      <c r="H102" s="251" t="e">
        <f>F102*#REF!/1000</f>
        <v>#REF!</v>
      </c>
      <c r="I102" s="246"/>
      <c r="J102" s="264">
        <v>180</v>
      </c>
      <c r="K102" s="705">
        <v>5.0999999999999996</v>
      </c>
      <c r="L102" s="706">
        <v>3.75</v>
      </c>
      <c r="M102" s="706">
        <v>24</v>
      </c>
      <c r="N102" s="706">
        <v>150</v>
      </c>
      <c r="O102" s="707">
        <v>0</v>
      </c>
      <c r="P102" s="742">
        <f t="shared" ref="P102" si="51">K102*1.7</f>
        <v>8.67</v>
      </c>
      <c r="Q102" s="743">
        <f t="shared" ref="Q102" si="52">L102*1.7</f>
        <v>6.375</v>
      </c>
      <c r="R102" s="744">
        <f t="shared" ref="R102" si="53">M102*1.7</f>
        <v>40.799999999999997</v>
      </c>
      <c r="S102" s="744">
        <f t="shared" ref="S102" si="54">N102*1.7</f>
        <v>255</v>
      </c>
      <c r="T102" s="745">
        <f t="shared" ref="T102" si="55">O102*1.7</f>
        <v>0</v>
      </c>
    </row>
    <row r="103" spans="1:20" ht="15" hidden="1" thickBot="1">
      <c r="A103" s="320" t="s">
        <v>141</v>
      </c>
      <c r="B103" s="320"/>
      <c r="C103" s="334" t="s">
        <v>353</v>
      </c>
      <c r="D103" s="301">
        <v>200</v>
      </c>
      <c r="E103" s="246">
        <f>E102</f>
        <v>0</v>
      </c>
      <c r="F103" s="246">
        <v>200</v>
      </c>
      <c r="G103" s="246"/>
      <c r="H103" s="251" t="e">
        <f>F103*#REF!/1000</f>
        <v>#REF!</v>
      </c>
      <c r="I103" s="246"/>
      <c r="J103" s="264">
        <v>200</v>
      </c>
      <c r="K103" s="705">
        <v>0.14000000000000001</v>
      </c>
      <c r="L103" s="706">
        <v>0.06</v>
      </c>
      <c r="M103" s="706">
        <v>21.78</v>
      </c>
      <c r="N103" s="706">
        <v>69.44</v>
      </c>
      <c r="O103" s="707">
        <v>40</v>
      </c>
      <c r="P103" s="729">
        <v>0.14000000000000001</v>
      </c>
      <c r="Q103" s="730">
        <v>0.06</v>
      </c>
      <c r="R103" s="706">
        <v>21.78</v>
      </c>
      <c r="S103" s="706">
        <v>69.44</v>
      </c>
      <c r="T103" s="731">
        <v>40</v>
      </c>
    </row>
    <row r="104" spans="1:20" ht="15" hidden="1" thickBot="1">
      <c r="A104" s="320" t="s">
        <v>135</v>
      </c>
      <c r="B104" s="320"/>
      <c r="C104" s="334" t="s">
        <v>15</v>
      </c>
      <c r="D104" s="301">
        <v>40</v>
      </c>
      <c r="E104" s="246"/>
      <c r="F104" s="240">
        <v>50</v>
      </c>
      <c r="G104" s="246">
        <v>50</v>
      </c>
      <c r="H104" s="247" t="e">
        <f>F104*#REF!/1000</f>
        <v>#REF!</v>
      </c>
      <c r="I104" s="246"/>
      <c r="J104" s="264">
        <v>60</v>
      </c>
      <c r="K104" s="705">
        <v>2.8</v>
      </c>
      <c r="L104" s="706">
        <v>0.51</v>
      </c>
      <c r="M104" s="706">
        <v>6.5</v>
      </c>
      <c r="N104" s="706">
        <v>90</v>
      </c>
      <c r="O104" s="707">
        <v>0</v>
      </c>
      <c r="P104" s="742">
        <f>K104*1.7</f>
        <v>4.76</v>
      </c>
      <c r="Q104" s="743">
        <f t="shared" ref="Q104:Q105" si="56">L104*1.7</f>
        <v>0.86699999999999999</v>
      </c>
      <c r="R104" s="744">
        <f t="shared" ref="R104:R105" si="57">M104*1.7</f>
        <v>11.049999999999999</v>
      </c>
      <c r="S104" s="744">
        <f t="shared" ref="S104:S105" si="58">N104*1.7</f>
        <v>153</v>
      </c>
      <c r="T104" s="745">
        <f t="shared" ref="T104:T105" si="59">O104*1.7</f>
        <v>0</v>
      </c>
    </row>
    <row r="105" spans="1:20" ht="15" hidden="1" thickBot="1">
      <c r="A105" s="320" t="s">
        <v>135</v>
      </c>
      <c r="B105" s="320"/>
      <c r="C105" s="334" t="s">
        <v>5</v>
      </c>
      <c r="D105" s="303">
        <v>20</v>
      </c>
      <c r="E105" s="246"/>
      <c r="F105" s="240">
        <v>50</v>
      </c>
      <c r="G105" s="246">
        <v>50</v>
      </c>
      <c r="H105" s="247" t="e">
        <f>F105*#REF!/1000</f>
        <v>#REF!</v>
      </c>
      <c r="I105" s="248"/>
      <c r="J105" s="264">
        <v>30</v>
      </c>
      <c r="K105" s="732">
        <v>4.0999999999999996</v>
      </c>
      <c r="L105" s="733">
        <v>0.7</v>
      </c>
      <c r="M105" s="737">
        <v>4.5999999999999996</v>
      </c>
      <c r="N105" s="733">
        <v>97.5</v>
      </c>
      <c r="O105" s="734">
        <v>0</v>
      </c>
      <c r="P105" s="802">
        <f>K105*1.7</f>
        <v>6.9699999999999989</v>
      </c>
      <c r="Q105" s="803">
        <f t="shared" si="56"/>
        <v>1.19</v>
      </c>
      <c r="R105" s="804">
        <f t="shared" si="57"/>
        <v>7.8199999999999994</v>
      </c>
      <c r="S105" s="804">
        <f t="shared" si="58"/>
        <v>165.75</v>
      </c>
      <c r="T105" s="788">
        <f t="shared" si="59"/>
        <v>0</v>
      </c>
    </row>
    <row r="106" spans="1:20" ht="15" hidden="1" thickBot="1">
      <c r="A106" s="362"/>
      <c r="B106" s="362"/>
      <c r="C106" s="363" t="s">
        <v>107</v>
      </c>
      <c r="D106" s="364"/>
      <c r="E106" s="365"/>
      <c r="F106" s="366"/>
      <c r="G106" s="365"/>
      <c r="H106" s="389" t="e">
        <f>F106*#REF!/1000</f>
        <v>#REF!</v>
      </c>
      <c r="I106" s="365"/>
      <c r="J106" s="458"/>
      <c r="K106" s="712">
        <f t="shared" ref="K106:T106" si="60">SUM(K99:K105)</f>
        <v>28.92</v>
      </c>
      <c r="L106" s="712">
        <f t="shared" si="60"/>
        <v>19.54</v>
      </c>
      <c r="M106" s="712">
        <f t="shared" si="60"/>
        <v>84.639999999999986</v>
      </c>
      <c r="N106" s="712">
        <f t="shared" si="60"/>
        <v>765.83999999999992</v>
      </c>
      <c r="O106" s="713">
        <f t="shared" si="60"/>
        <v>71.091999999999999</v>
      </c>
      <c r="P106" s="791">
        <f t="shared" si="60"/>
        <v>46.905999999999999</v>
      </c>
      <c r="Q106" s="792">
        <f t="shared" si="60"/>
        <v>31.646000000000001</v>
      </c>
      <c r="R106" s="800">
        <f t="shared" si="60"/>
        <v>120.90199999999999</v>
      </c>
      <c r="S106" s="800">
        <f t="shared" si="60"/>
        <v>1213.47</v>
      </c>
      <c r="T106" s="791">
        <f t="shared" si="60"/>
        <v>80.193399999999997</v>
      </c>
    </row>
    <row r="107" spans="1:20" ht="15" hidden="1" thickBot="1">
      <c r="A107" s="320"/>
      <c r="B107" s="326" t="s">
        <v>296</v>
      </c>
      <c r="C107" s="334"/>
      <c r="D107" s="303"/>
      <c r="E107" s="246"/>
      <c r="F107" s="240"/>
      <c r="G107" s="246"/>
      <c r="H107" s="247"/>
      <c r="I107" s="248"/>
      <c r="J107" s="265"/>
      <c r="K107" s="732"/>
      <c r="L107" s="733"/>
      <c r="M107" s="733"/>
      <c r="N107" s="733"/>
      <c r="O107" s="734"/>
      <c r="P107" s="809"/>
      <c r="Q107" s="810"/>
      <c r="R107" s="811"/>
      <c r="S107" s="811"/>
      <c r="T107" s="812"/>
    </row>
    <row r="108" spans="1:20" ht="15" hidden="1" thickBot="1">
      <c r="A108" s="320"/>
      <c r="B108" s="320"/>
      <c r="C108" s="334" t="s">
        <v>278</v>
      </c>
      <c r="D108" s="303">
        <v>200</v>
      </c>
      <c r="E108" s="246"/>
      <c r="F108" s="240"/>
      <c r="G108" s="246"/>
      <c r="H108" s="247"/>
      <c r="I108" s="248"/>
      <c r="J108" s="312">
        <v>200</v>
      </c>
      <c r="K108" s="705">
        <v>1</v>
      </c>
      <c r="L108" s="706">
        <v>0</v>
      </c>
      <c r="M108" s="706">
        <v>27.4</v>
      </c>
      <c r="N108" s="706">
        <v>112</v>
      </c>
      <c r="O108" s="707">
        <v>2.8</v>
      </c>
      <c r="P108" s="705">
        <v>1</v>
      </c>
      <c r="Q108" s="706">
        <v>0</v>
      </c>
      <c r="R108" s="706">
        <v>27.4</v>
      </c>
      <c r="S108" s="706">
        <v>112</v>
      </c>
      <c r="T108" s="707">
        <v>2.8</v>
      </c>
    </row>
    <row r="109" spans="1:20" ht="15" hidden="1" thickBot="1">
      <c r="A109" s="353"/>
      <c r="B109" s="353"/>
      <c r="C109" s="348" t="s">
        <v>384</v>
      </c>
      <c r="D109" s="369">
        <v>75</v>
      </c>
      <c r="E109" s="261"/>
      <c r="F109" s="260"/>
      <c r="G109" s="261"/>
      <c r="H109" s="370"/>
      <c r="I109" s="262"/>
      <c r="J109" s="457">
        <v>75</v>
      </c>
      <c r="K109" s="762">
        <v>4.26</v>
      </c>
      <c r="L109" s="754">
        <v>2.39</v>
      </c>
      <c r="M109" s="689">
        <v>34.799999999999997</v>
      </c>
      <c r="N109" s="754">
        <v>140</v>
      </c>
      <c r="O109" s="813">
        <v>0.16</v>
      </c>
      <c r="P109" s="786">
        <v>4.26</v>
      </c>
      <c r="Q109" s="753">
        <v>2.39</v>
      </c>
      <c r="R109" s="754">
        <v>34.799999999999997</v>
      </c>
      <c r="S109" s="754">
        <v>140</v>
      </c>
      <c r="T109" s="755">
        <v>0.16</v>
      </c>
    </row>
    <row r="110" spans="1:20" ht="15" hidden="1" thickBot="1">
      <c r="A110" s="362"/>
      <c r="B110" s="362"/>
      <c r="C110" s="363" t="s">
        <v>107</v>
      </c>
      <c r="D110" s="364"/>
      <c r="E110" s="365"/>
      <c r="F110" s="366"/>
      <c r="G110" s="365"/>
      <c r="H110" s="389" t="e">
        <f>F110*#REF!/1000</f>
        <v>#REF!</v>
      </c>
      <c r="I110" s="365"/>
      <c r="J110" s="458"/>
      <c r="K110" s="712">
        <f>SUM(K108:K109)</f>
        <v>5.26</v>
      </c>
      <c r="L110" s="712">
        <f t="shared" ref="L110:T110" si="61">SUM(L108:L109)</f>
        <v>2.39</v>
      </c>
      <c r="M110" s="712">
        <f t="shared" si="61"/>
        <v>62.199999999999996</v>
      </c>
      <c r="N110" s="712">
        <f t="shared" si="61"/>
        <v>252</v>
      </c>
      <c r="O110" s="713">
        <f t="shared" si="61"/>
        <v>2.96</v>
      </c>
      <c r="P110" s="814">
        <f t="shared" si="61"/>
        <v>5.26</v>
      </c>
      <c r="Q110" s="763">
        <f t="shared" si="61"/>
        <v>2.39</v>
      </c>
      <c r="R110" s="815">
        <f t="shared" si="61"/>
        <v>62.199999999999996</v>
      </c>
      <c r="S110" s="815">
        <f t="shared" si="61"/>
        <v>252</v>
      </c>
      <c r="T110" s="814">
        <f t="shared" si="61"/>
        <v>2.96</v>
      </c>
    </row>
    <row r="111" spans="1:20" ht="15" hidden="1" thickBot="1">
      <c r="A111" s="377"/>
      <c r="B111" s="377"/>
      <c r="C111" s="378" t="s">
        <v>338</v>
      </c>
      <c r="D111" s="379"/>
      <c r="E111" s="380"/>
      <c r="F111" s="380"/>
      <c r="G111" s="380"/>
      <c r="H111" s="380"/>
      <c r="I111" s="365"/>
      <c r="J111" s="458"/>
      <c r="K111" s="675">
        <f t="shared" ref="K111:T111" si="62">K110+K106+K97</f>
        <v>64.180000000000007</v>
      </c>
      <c r="L111" s="675">
        <f t="shared" si="62"/>
        <v>39.680000000000007</v>
      </c>
      <c r="M111" s="675">
        <f t="shared" si="62"/>
        <v>230.96999999999997</v>
      </c>
      <c r="N111" s="675">
        <f t="shared" si="62"/>
        <v>1666.59</v>
      </c>
      <c r="O111" s="727">
        <f t="shared" si="62"/>
        <v>97.581999999999994</v>
      </c>
      <c r="P111" s="678">
        <f t="shared" si="62"/>
        <v>87.566000000000003</v>
      </c>
      <c r="Q111" s="679">
        <f t="shared" si="62"/>
        <v>57.561</v>
      </c>
      <c r="R111" s="728">
        <f t="shared" si="62"/>
        <v>276.56299999999999</v>
      </c>
      <c r="S111" s="728">
        <f t="shared" si="62"/>
        <v>2251.9450000000002</v>
      </c>
      <c r="T111" s="678">
        <f t="shared" si="62"/>
        <v>106.78139999999999</v>
      </c>
    </row>
    <row r="112" spans="1:20" ht="18.600000000000001" hidden="1" thickBot="1">
      <c r="A112" s="331"/>
      <c r="B112" s="331"/>
      <c r="C112" s="331"/>
      <c r="D112" s="410" t="s">
        <v>342</v>
      </c>
      <c r="E112" s="411"/>
      <c r="F112" s="411"/>
      <c r="G112" s="411"/>
      <c r="H112" s="412"/>
      <c r="I112" s="411"/>
      <c r="J112" s="411"/>
      <c r="K112" s="291"/>
      <c r="L112" s="292"/>
      <c r="M112" s="292"/>
      <c r="N112" s="292"/>
      <c r="O112" s="292"/>
      <c r="P112" s="666"/>
      <c r="Q112" s="642"/>
      <c r="R112" s="503"/>
      <c r="S112" s="503"/>
      <c r="T112" s="504"/>
    </row>
    <row r="113" spans="1:20" ht="28.2" hidden="1" thickBot="1">
      <c r="A113" s="349" t="s">
        <v>110</v>
      </c>
      <c r="B113" s="318" t="s">
        <v>109</v>
      </c>
      <c r="C113" s="333" t="s">
        <v>18</v>
      </c>
      <c r="D113" s="307" t="s">
        <v>19</v>
      </c>
      <c r="E113" s="242" t="s">
        <v>29</v>
      </c>
      <c r="F113" s="242" t="s">
        <v>20</v>
      </c>
      <c r="G113" s="242" t="s">
        <v>21</v>
      </c>
      <c r="H113" s="242" t="s">
        <v>33</v>
      </c>
      <c r="I113" s="242"/>
      <c r="J113" s="450" t="s">
        <v>19</v>
      </c>
      <c r="K113" s="267" t="s">
        <v>23</v>
      </c>
      <c r="L113" s="5" t="s">
        <v>24</v>
      </c>
      <c r="M113" s="5" t="s">
        <v>22</v>
      </c>
      <c r="N113" s="6" t="s">
        <v>25</v>
      </c>
      <c r="O113" s="183" t="s">
        <v>26</v>
      </c>
      <c r="P113" s="333" t="s">
        <v>23</v>
      </c>
      <c r="Q113" s="597" t="s">
        <v>24</v>
      </c>
      <c r="R113" s="5" t="s">
        <v>22</v>
      </c>
      <c r="S113" s="6" t="s">
        <v>25</v>
      </c>
      <c r="T113" s="268" t="s">
        <v>26</v>
      </c>
    </row>
    <row r="114" spans="1:20" ht="15" hidden="1" thickBot="1">
      <c r="A114" s="319"/>
      <c r="B114" s="327" t="s">
        <v>28</v>
      </c>
      <c r="C114" s="328"/>
      <c r="D114" s="309"/>
      <c r="E114" s="242"/>
      <c r="F114" s="242"/>
      <c r="G114" s="242"/>
      <c r="H114" s="242"/>
      <c r="I114" s="242"/>
      <c r="J114" s="263"/>
      <c r="K114" s="267"/>
      <c r="L114" s="5"/>
      <c r="M114" s="5"/>
      <c r="N114" s="6"/>
      <c r="O114" s="183"/>
      <c r="P114" s="333"/>
      <c r="Q114" s="597"/>
      <c r="R114" s="5"/>
      <c r="S114" s="6"/>
      <c r="T114" s="268"/>
    </row>
    <row r="115" spans="1:20" ht="15" hidden="1" thickBot="1">
      <c r="A115" s="320" t="s">
        <v>294</v>
      </c>
      <c r="B115" s="320"/>
      <c r="C115" s="681" t="s">
        <v>378</v>
      </c>
      <c r="D115" s="771" t="s">
        <v>377</v>
      </c>
      <c r="E115" s="682" t="e">
        <f>#REF!</f>
        <v>#REF!</v>
      </c>
      <c r="F115" s="772"/>
      <c r="G115" s="682"/>
      <c r="H115" s="682"/>
      <c r="I115" s="682"/>
      <c r="J115" s="683" t="s">
        <v>377</v>
      </c>
      <c r="K115" s="693">
        <v>17</v>
      </c>
      <c r="L115" s="693">
        <v>12.2</v>
      </c>
      <c r="M115" s="693">
        <v>15.5</v>
      </c>
      <c r="N115" s="693">
        <v>244</v>
      </c>
      <c r="O115" s="693">
        <v>1.34</v>
      </c>
      <c r="P115" s="693">
        <v>17</v>
      </c>
      <c r="Q115" s="693">
        <v>12.2</v>
      </c>
      <c r="R115" s="693">
        <v>15.5</v>
      </c>
      <c r="S115" s="693">
        <v>244</v>
      </c>
      <c r="T115" s="693">
        <f t="shared" ref="T115:T116" si="63">O115</f>
        <v>1.34</v>
      </c>
    </row>
    <row r="116" spans="1:20" ht="15" hidden="1" thickBot="1">
      <c r="A116" s="320" t="s">
        <v>88</v>
      </c>
      <c r="B116" s="319"/>
      <c r="C116" s="681" t="s">
        <v>356</v>
      </c>
      <c r="D116" s="303">
        <v>200</v>
      </c>
      <c r="E116" s="252">
        <f>E110</f>
        <v>0</v>
      </c>
      <c r="F116" s="252"/>
      <c r="G116" s="252"/>
      <c r="H116" s="252" t="e">
        <f>F116*#REF!/1000</f>
        <v>#REF!</v>
      </c>
      <c r="I116" s="252"/>
      <c r="J116" s="310">
        <v>200</v>
      </c>
      <c r="K116" s="688">
        <v>0.2</v>
      </c>
      <c r="L116" s="689">
        <v>0</v>
      </c>
      <c r="M116" s="689">
        <v>15</v>
      </c>
      <c r="N116" s="689">
        <v>58</v>
      </c>
      <c r="O116" s="690">
        <v>0</v>
      </c>
      <c r="P116" s="693">
        <f>K116</f>
        <v>0.2</v>
      </c>
      <c r="Q116" s="694">
        <f t="shared" ref="Q116" si="64">L116</f>
        <v>0</v>
      </c>
      <c r="R116" s="689">
        <f t="shared" ref="R116" si="65">M116</f>
        <v>15</v>
      </c>
      <c r="S116" s="689">
        <f t="shared" ref="S116" si="66">N116</f>
        <v>58</v>
      </c>
      <c r="T116" s="701">
        <f t="shared" si="63"/>
        <v>0</v>
      </c>
    </row>
    <row r="117" spans="1:20" ht="15" hidden="1" thickBot="1">
      <c r="A117" s="320" t="s">
        <v>188</v>
      </c>
      <c r="B117" s="320"/>
      <c r="C117" s="703" t="s">
        <v>189</v>
      </c>
      <c r="D117" s="816" t="s">
        <v>307</v>
      </c>
      <c r="E117" s="817"/>
      <c r="F117" s="817"/>
      <c r="G117" s="817"/>
      <c r="H117" s="818"/>
      <c r="I117" s="817"/>
      <c r="J117" s="819" t="s">
        <v>307</v>
      </c>
      <c r="K117" s="705">
        <v>1.6</v>
      </c>
      <c r="L117" s="689">
        <v>17.12</v>
      </c>
      <c r="M117" s="689">
        <v>10.52</v>
      </c>
      <c r="N117" s="689">
        <v>202.52</v>
      </c>
      <c r="O117" s="690">
        <v>0</v>
      </c>
      <c r="P117" s="693">
        <v>1.6</v>
      </c>
      <c r="Q117" s="694">
        <v>17.12</v>
      </c>
      <c r="R117" s="689">
        <v>10.52</v>
      </c>
      <c r="S117" s="689">
        <v>202.52</v>
      </c>
      <c r="T117" s="731">
        <v>0</v>
      </c>
    </row>
    <row r="118" spans="1:20" ht="15" hidden="1" thickBot="1">
      <c r="A118" s="320" t="s">
        <v>135</v>
      </c>
      <c r="B118" s="320"/>
      <c r="C118" s="703" t="s">
        <v>5</v>
      </c>
      <c r="D118" s="779">
        <v>30</v>
      </c>
      <c r="E118" s="704"/>
      <c r="F118" s="784">
        <v>20</v>
      </c>
      <c r="G118" s="704">
        <v>20</v>
      </c>
      <c r="H118" s="782" t="e">
        <f>F118*#REF!/1000</f>
        <v>#REF!</v>
      </c>
      <c r="I118" s="704"/>
      <c r="J118" s="759">
        <v>40</v>
      </c>
      <c r="K118" s="732">
        <v>2</v>
      </c>
      <c r="L118" s="747">
        <v>0.35</v>
      </c>
      <c r="M118" s="747">
        <v>0.33</v>
      </c>
      <c r="N118" s="747">
        <v>48.75</v>
      </c>
      <c r="O118" s="748"/>
      <c r="P118" s="749">
        <f>K118*1.5</f>
        <v>3</v>
      </c>
      <c r="Q118" s="750">
        <f>L118*1.5</f>
        <v>0.52499999999999991</v>
      </c>
      <c r="R118" s="751">
        <f>M118*1.5</f>
        <v>0.495</v>
      </c>
      <c r="S118" s="751">
        <f>N118*1.5</f>
        <v>73.125</v>
      </c>
      <c r="T118" s="735">
        <f>O118*1.5</f>
        <v>0</v>
      </c>
    </row>
    <row r="119" spans="1:20" ht="15" hidden="1" thickBot="1">
      <c r="A119" s="353" t="s">
        <v>280</v>
      </c>
      <c r="B119" s="353"/>
      <c r="C119" s="718" t="s">
        <v>16</v>
      </c>
      <c r="D119" s="316" t="s">
        <v>282</v>
      </c>
      <c r="E119" s="260" t="s">
        <v>282</v>
      </c>
      <c r="F119" s="260" t="s">
        <v>282</v>
      </c>
      <c r="G119" s="260" t="s">
        <v>282</v>
      </c>
      <c r="H119" s="260" t="s">
        <v>282</v>
      </c>
      <c r="I119" s="260" t="s">
        <v>282</v>
      </c>
      <c r="J119" s="354" t="s">
        <v>282</v>
      </c>
      <c r="K119" s="820">
        <v>1.5</v>
      </c>
      <c r="L119" s="778">
        <v>0.5</v>
      </c>
      <c r="M119" s="778">
        <v>21</v>
      </c>
      <c r="N119" s="778">
        <v>95</v>
      </c>
      <c r="O119" s="821">
        <v>10</v>
      </c>
      <c r="P119" s="776">
        <v>1.5</v>
      </c>
      <c r="Q119" s="777">
        <v>0.5</v>
      </c>
      <c r="R119" s="778">
        <v>21</v>
      </c>
      <c r="S119" s="778">
        <v>95</v>
      </c>
      <c r="T119" s="738">
        <v>10</v>
      </c>
    </row>
    <row r="120" spans="1:20" ht="15" hidden="1" thickBot="1">
      <c r="A120" s="362"/>
      <c r="B120" s="362"/>
      <c r="C120" s="720" t="s">
        <v>107</v>
      </c>
      <c r="D120" s="822"/>
      <c r="E120" s="823"/>
      <c r="F120" s="824"/>
      <c r="G120" s="823"/>
      <c r="H120" s="825" t="e">
        <f>F120*#REF!/1000</f>
        <v>#REF!</v>
      </c>
      <c r="I120" s="826"/>
      <c r="J120" s="827"/>
      <c r="K120" s="712">
        <f t="shared" ref="K120:T120" si="67">SUM(K115:K119)</f>
        <v>22.3</v>
      </c>
      <c r="L120" s="716">
        <f t="shared" si="67"/>
        <v>30.17</v>
      </c>
      <c r="M120" s="716">
        <f t="shared" si="67"/>
        <v>62.349999999999994</v>
      </c>
      <c r="N120" s="716">
        <f t="shared" si="67"/>
        <v>648.27</v>
      </c>
      <c r="O120" s="717">
        <f t="shared" si="67"/>
        <v>11.34</v>
      </c>
      <c r="P120" s="791">
        <f t="shared" si="67"/>
        <v>23.3</v>
      </c>
      <c r="Q120" s="792">
        <f t="shared" si="67"/>
        <v>30.344999999999999</v>
      </c>
      <c r="R120" s="790">
        <f t="shared" si="67"/>
        <v>62.514999999999993</v>
      </c>
      <c r="S120" s="790">
        <f t="shared" si="67"/>
        <v>672.64499999999998</v>
      </c>
      <c r="T120" s="796">
        <f t="shared" si="67"/>
        <v>11.34</v>
      </c>
    </row>
    <row r="121" spans="1:20" ht="15" hidden="1" thickBot="1">
      <c r="A121" s="386"/>
      <c r="B121" s="357" t="s">
        <v>27</v>
      </c>
      <c r="C121" s="338"/>
      <c r="D121" s="443"/>
      <c r="E121" s="444"/>
      <c r="F121" s="445"/>
      <c r="G121" s="444"/>
      <c r="H121" s="446"/>
      <c r="I121" s="447"/>
      <c r="J121" s="448"/>
      <c r="K121" s="278"/>
      <c r="L121" s="230"/>
      <c r="M121" s="230"/>
      <c r="N121" s="230"/>
      <c r="O121" s="472"/>
      <c r="P121" s="660"/>
      <c r="Q121" s="634"/>
      <c r="R121" s="502"/>
      <c r="S121" s="502"/>
      <c r="T121" s="505"/>
    </row>
    <row r="122" spans="1:20" ht="15" hidden="1" thickBot="1">
      <c r="A122" s="320" t="s">
        <v>145</v>
      </c>
      <c r="B122" s="322"/>
      <c r="C122" s="334" t="s">
        <v>144</v>
      </c>
      <c r="D122" s="315">
        <v>60</v>
      </c>
      <c r="E122" s="259">
        <f>E117</f>
        <v>0</v>
      </c>
      <c r="F122" s="259"/>
      <c r="G122" s="259"/>
      <c r="H122" s="257" t="e">
        <f>F122*#REF!/1000</f>
        <v>#REF!</v>
      </c>
      <c r="I122" s="258"/>
      <c r="J122" s="314">
        <v>100</v>
      </c>
      <c r="K122" s="270">
        <v>0.66</v>
      </c>
      <c r="L122" s="33">
        <v>0.12</v>
      </c>
      <c r="M122" s="33">
        <v>2.35</v>
      </c>
      <c r="N122" s="33">
        <v>14.4</v>
      </c>
      <c r="O122" s="189">
        <v>2.9</v>
      </c>
      <c r="P122" s="342">
        <f>K122*1.5</f>
        <v>0.99</v>
      </c>
      <c r="Q122" s="566">
        <f t="shared" ref="Q122" si="68">L122*1.5</f>
        <v>0.18</v>
      </c>
      <c r="R122" s="33">
        <f t="shared" ref="R122" si="69">M122*1.5</f>
        <v>3.5250000000000004</v>
      </c>
      <c r="S122" s="33">
        <f t="shared" ref="S122" si="70">N122*1.5</f>
        <v>21.6</v>
      </c>
      <c r="T122" s="271">
        <f t="shared" ref="T122" si="71">O122*1.5</f>
        <v>4.3499999999999996</v>
      </c>
    </row>
    <row r="123" spans="1:20" ht="15" hidden="1" thickBot="1">
      <c r="A123" s="320" t="s">
        <v>148</v>
      </c>
      <c r="B123" s="320"/>
      <c r="C123" s="334" t="s">
        <v>365</v>
      </c>
      <c r="D123" s="315">
        <v>200</v>
      </c>
      <c r="E123" s="259">
        <f>E122</f>
        <v>0</v>
      </c>
      <c r="F123" s="239"/>
      <c r="G123" s="259"/>
      <c r="H123" s="258" t="e">
        <f>F123*#REF!/1000</f>
        <v>#REF!</v>
      </c>
      <c r="I123" s="258"/>
      <c r="J123" s="313">
        <v>250</v>
      </c>
      <c r="K123" s="270">
        <v>1.6</v>
      </c>
      <c r="L123" s="33">
        <v>3.4</v>
      </c>
      <c r="M123" s="33">
        <v>8.6</v>
      </c>
      <c r="N123" s="33">
        <v>72</v>
      </c>
      <c r="O123" s="189">
        <v>14.8</v>
      </c>
      <c r="P123" s="342">
        <f t="shared" ref="P123" si="72">K123*1.5</f>
        <v>2.4000000000000004</v>
      </c>
      <c r="Q123" s="566">
        <f t="shared" ref="Q123" si="73">L123*1.5</f>
        <v>5.0999999999999996</v>
      </c>
      <c r="R123" s="33">
        <f t="shared" ref="R123:R124" si="74">M123*1.5</f>
        <v>12.899999999999999</v>
      </c>
      <c r="S123" s="33">
        <f t="shared" ref="S123:S124" si="75">N123*1.5</f>
        <v>108</v>
      </c>
      <c r="T123" s="271">
        <f t="shared" ref="T123:T124" si="76">O123*1.5</f>
        <v>22.200000000000003</v>
      </c>
    </row>
    <row r="124" spans="1:20" ht="28.2" hidden="1" thickBot="1">
      <c r="A124" s="350" t="s">
        <v>151</v>
      </c>
      <c r="B124" s="320"/>
      <c r="C124" s="336" t="s">
        <v>273</v>
      </c>
      <c r="D124" s="311">
        <v>230</v>
      </c>
      <c r="E124" s="252" t="e">
        <f>#REF!</f>
        <v>#REF!</v>
      </c>
      <c r="F124" s="241"/>
      <c r="G124" s="252"/>
      <c r="H124" s="252"/>
      <c r="I124" s="252"/>
      <c r="J124" s="310">
        <v>280</v>
      </c>
      <c r="K124" s="290">
        <v>14.9</v>
      </c>
      <c r="L124" s="170">
        <v>13.5</v>
      </c>
      <c r="M124" s="170">
        <v>37.9</v>
      </c>
      <c r="N124" s="170">
        <v>358.5</v>
      </c>
      <c r="O124" s="479">
        <v>1.6</v>
      </c>
      <c r="P124" s="610">
        <v>16.2</v>
      </c>
      <c r="Q124" s="547">
        <v>14.5</v>
      </c>
      <c r="R124" s="170">
        <f t="shared" si="74"/>
        <v>56.849999999999994</v>
      </c>
      <c r="S124" s="170">
        <f t="shared" si="75"/>
        <v>537.75</v>
      </c>
      <c r="T124" s="516">
        <f t="shared" si="76"/>
        <v>2.4000000000000004</v>
      </c>
    </row>
    <row r="125" spans="1:20" ht="15" hidden="1" thickBot="1">
      <c r="A125" s="320"/>
      <c r="B125" s="320"/>
      <c r="C125" s="334" t="s">
        <v>155</v>
      </c>
      <c r="D125" s="299">
        <v>200</v>
      </c>
      <c r="E125" s="246">
        <v>200</v>
      </c>
      <c r="F125" s="246">
        <v>200</v>
      </c>
      <c r="G125" s="246">
        <v>200</v>
      </c>
      <c r="H125" s="246">
        <v>200</v>
      </c>
      <c r="I125" s="246">
        <v>200</v>
      </c>
      <c r="J125" s="300">
        <v>200</v>
      </c>
      <c r="K125" s="272">
        <v>0.2</v>
      </c>
      <c r="L125" s="99">
        <v>0.2</v>
      </c>
      <c r="M125" s="33">
        <v>29.6</v>
      </c>
      <c r="N125" s="99">
        <v>74</v>
      </c>
      <c r="O125" s="189">
        <v>22</v>
      </c>
      <c r="P125" s="650">
        <v>0.2</v>
      </c>
      <c r="Q125" s="132">
        <v>0.2</v>
      </c>
      <c r="R125" s="99">
        <v>17.8</v>
      </c>
      <c r="S125" s="99">
        <v>74</v>
      </c>
      <c r="T125" s="273">
        <v>22</v>
      </c>
    </row>
    <row r="126" spans="1:20" ht="15" hidden="1" thickBot="1">
      <c r="A126" s="320" t="s">
        <v>135</v>
      </c>
      <c r="B126" s="320"/>
      <c r="C126" s="334" t="s">
        <v>15</v>
      </c>
      <c r="D126" s="301">
        <v>40</v>
      </c>
      <c r="E126" s="246"/>
      <c r="F126" s="240">
        <v>50</v>
      </c>
      <c r="G126" s="246">
        <v>50</v>
      </c>
      <c r="H126" s="247" t="e">
        <f>F126*#REF!/1000</f>
        <v>#REF!</v>
      </c>
      <c r="I126" s="246"/>
      <c r="J126" s="300">
        <v>60</v>
      </c>
      <c r="K126" s="270">
        <v>2.8</v>
      </c>
      <c r="L126" s="33">
        <v>0.51</v>
      </c>
      <c r="M126" s="33">
        <v>6.5</v>
      </c>
      <c r="N126" s="33">
        <v>90</v>
      </c>
      <c r="O126" s="123">
        <v>0</v>
      </c>
      <c r="P126" s="342">
        <f>K126*1.5</f>
        <v>4.1999999999999993</v>
      </c>
      <c r="Q126" s="566">
        <f t="shared" ref="Q126" si="77">L126*1.5</f>
        <v>0.76500000000000001</v>
      </c>
      <c r="R126" s="33">
        <f t="shared" ref="R126" si="78">M126*1.5</f>
        <v>9.75</v>
      </c>
      <c r="S126" s="33">
        <f t="shared" ref="S126" si="79">N126*1.5</f>
        <v>135</v>
      </c>
      <c r="T126" s="271">
        <f t="shared" ref="T126" si="80">O126*1.5</f>
        <v>0</v>
      </c>
    </row>
    <row r="127" spans="1:20" ht="15" hidden="1" thickBot="1">
      <c r="A127" s="353" t="s">
        <v>135</v>
      </c>
      <c r="B127" s="353"/>
      <c r="C127" s="348" t="s">
        <v>5</v>
      </c>
      <c r="D127" s="369">
        <v>20</v>
      </c>
      <c r="E127" s="261"/>
      <c r="F127" s="260">
        <v>50</v>
      </c>
      <c r="G127" s="261">
        <v>50</v>
      </c>
      <c r="H127" s="370" t="e">
        <f>F127*#REF!/1000</f>
        <v>#REF!</v>
      </c>
      <c r="I127" s="262"/>
      <c r="J127" s="317">
        <v>30</v>
      </c>
      <c r="K127" s="355">
        <v>4.0999999999999996</v>
      </c>
      <c r="L127" s="356">
        <v>0.7</v>
      </c>
      <c r="M127" s="356">
        <v>4.5999999999999996</v>
      </c>
      <c r="N127" s="356">
        <v>97.5</v>
      </c>
      <c r="O127" s="371">
        <v>0</v>
      </c>
      <c r="P127" s="588">
        <f>K127*1.5</f>
        <v>6.1499999999999995</v>
      </c>
      <c r="Q127" s="601">
        <f t="shared" ref="Q127" si="81">L127*1.5</f>
        <v>1.0499999999999998</v>
      </c>
      <c r="R127" s="483">
        <f t="shared" ref="R127" si="82">M127*1.5</f>
        <v>6.8999999999999995</v>
      </c>
      <c r="S127" s="483">
        <f t="shared" ref="S127" si="83">N127*1.5</f>
        <v>146.25</v>
      </c>
      <c r="T127" s="484">
        <f t="shared" ref="T127" si="84">O127*1.5</f>
        <v>0</v>
      </c>
    </row>
    <row r="128" spans="1:20" ht="15" hidden="1" thickBot="1">
      <c r="A128" s="377"/>
      <c r="B128" s="377"/>
      <c r="C128" s="363" t="s">
        <v>107</v>
      </c>
      <c r="D128" s="364"/>
      <c r="E128" s="365"/>
      <c r="F128" s="366"/>
      <c r="G128" s="365"/>
      <c r="H128" s="367"/>
      <c r="I128" s="365"/>
      <c r="J128" s="368"/>
      <c r="K128" s="563">
        <f t="shared" ref="K128:T128" si="85">SUM(K122:K127)</f>
        <v>24.259999999999998</v>
      </c>
      <c r="L128" s="563">
        <f t="shared" si="85"/>
        <v>18.43</v>
      </c>
      <c r="M128" s="563">
        <f t="shared" si="85"/>
        <v>89.549999999999983</v>
      </c>
      <c r="N128" s="563">
        <f t="shared" si="85"/>
        <v>706.4</v>
      </c>
      <c r="O128" s="569">
        <f t="shared" si="85"/>
        <v>41.3</v>
      </c>
      <c r="P128" s="667">
        <f t="shared" si="85"/>
        <v>30.139999999999997</v>
      </c>
      <c r="Q128" s="644">
        <f t="shared" si="85"/>
        <v>21.795000000000002</v>
      </c>
      <c r="R128" s="564">
        <f t="shared" si="85"/>
        <v>107.72499999999999</v>
      </c>
      <c r="S128" s="564">
        <f t="shared" si="85"/>
        <v>1022.6</v>
      </c>
      <c r="T128" s="501">
        <f t="shared" si="85"/>
        <v>50.95</v>
      </c>
    </row>
    <row r="129" spans="1:20" ht="15" hidden="1" thickBot="1">
      <c r="A129" s="372"/>
      <c r="B129" s="399" t="s">
        <v>296</v>
      </c>
      <c r="C129" s="343"/>
      <c r="D129" s="420"/>
      <c r="E129" s="359"/>
      <c r="F129" s="250"/>
      <c r="G129" s="359"/>
      <c r="H129" s="359"/>
      <c r="I129" s="359"/>
      <c r="J129" s="361"/>
      <c r="K129" s="421"/>
      <c r="L129" s="238"/>
      <c r="M129" s="238"/>
      <c r="N129" s="237"/>
      <c r="O129" s="581"/>
      <c r="P129" s="345"/>
      <c r="Q129" s="462"/>
      <c r="R129" s="238"/>
      <c r="S129" s="237"/>
      <c r="T129" s="422"/>
    </row>
    <row r="130" spans="1:20" ht="15" hidden="1" thickBot="1">
      <c r="A130" s="319" t="s">
        <v>298</v>
      </c>
      <c r="B130" s="319"/>
      <c r="C130" s="344" t="s">
        <v>297</v>
      </c>
      <c r="D130" s="304">
        <v>200</v>
      </c>
      <c r="E130" s="249"/>
      <c r="F130" s="249"/>
      <c r="G130" s="249"/>
      <c r="H130" s="247"/>
      <c r="I130" s="249"/>
      <c r="J130" s="305">
        <v>200</v>
      </c>
      <c r="K130" s="688">
        <v>0.4</v>
      </c>
      <c r="L130" s="689">
        <v>0</v>
      </c>
      <c r="M130" s="689">
        <v>23.6</v>
      </c>
      <c r="N130" s="689">
        <v>94</v>
      </c>
      <c r="O130" s="690">
        <v>55</v>
      </c>
      <c r="P130" s="693">
        <v>0.4</v>
      </c>
      <c r="Q130" s="694">
        <v>0</v>
      </c>
      <c r="R130" s="689">
        <v>23.6</v>
      </c>
      <c r="S130" s="689">
        <v>94</v>
      </c>
      <c r="T130" s="695">
        <v>55</v>
      </c>
    </row>
    <row r="131" spans="1:20" ht="15" hidden="1" thickBot="1">
      <c r="A131" s="320" t="s">
        <v>267</v>
      </c>
      <c r="B131" s="320"/>
      <c r="C131" s="334" t="s">
        <v>266</v>
      </c>
      <c r="D131" s="301">
        <v>20</v>
      </c>
      <c r="E131" s="246"/>
      <c r="F131" s="240">
        <v>20</v>
      </c>
      <c r="G131" s="246"/>
      <c r="H131" s="247"/>
      <c r="I131" s="246"/>
      <c r="J131" s="300">
        <v>20</v>
      </c>
      <c r="K131" s="270">
        <v>1.5</v>
      </c>
      <c r="L131" s="33">
        <v>1.9</v>
      </c>
      <c r="M131" s="33">
        <v>34.799999999999997</v>
      </c>
      <c r="N131" s="170">
        <v>140</v>
      </c>
      <c r="O131" s="123"/>
      <c r="P131" s="342">
        <v>1.5</v>
      </c>
      <c r="Q131" s="566">
        <v>1.9</v>
      </c>
      <c r="R131" s="33">
        <v>34.799999999999997</v>
      </c>
      <c r="S131" s="170">
        <v>140</v>
      </c>
      <c r="T131" s="271"/>
    </row>
    <row r="132" spans="1:20" ht="15" hidden="1" thickBot="1">
      <c r="A132" s="377"/>
      <c r="B132" s="377"/>
      <c r="C132" s="363" t="s">
        <v>107</v>
      </c>
      <c r="D132" s="364"/>
      <c r="E132" s="365"/>
      <c r="F132" s="366"/>
      <c r="G132" s="365"/>
      <c r="H132" s="367"/>
      <c r="I132" s="365"/>
      <c r="J132" s="368"/>
      <c r="K132" s="449">
        <f>SUM(K130:K131)</f>
        <v>1.9</v>
      </c>
      <c r="L132" s="449">
        <f t="shared" ref="L132:T132" si="86">SUM(L130:L131)</f>
        <v>1.9</v>
      </c>
      <c r="M132" s="449">
        <f t="shared" si="86"/>
        <v>58.4</v>
      </c>
      <c r="N132" s="449">
        <f t="shared" si="86"/>
        <v>234</v>
      </c>
      <c r="O132" s="622">
        <f t="shared" si="86"/>
        <v>55</v>
      </c>
      <c r="P132" s="465">
        <f t="shared" si="86"/>
        <v>1.9</v>
      </c>
      <c r="Q132" s="645">
        <f t="shared" si="86"/>
        <v>1.9</v>
      </c>
      <c r="R132" s="449">
        <f t="shared" si="86"/>
        <v>58.4</v>
      </c>
      <c r="S132" s="449">
        <f t="shared" si="86"/>
        <v>234</v>
      </c>
      <c r="T132" s="465">
        <f t="shared" si="86"/>
        <v>55</v>
      </c>
    </row>
    <row r="133" spans="1:20" ht="15" hidden="1" thickBot="1">
      <c r="A133" s="426"/>
      <c r="B133" s="426"/>
      <c r="C133" s="378" t="s">
        <v>337</v>
      </c>
      <c r="D133" s="379"/>
      <c r="E133" s="380"/>
      <c r="F133" s="380"/>
      <c r="G133" s="380"/>
      <c r="H133" s="380"/>
      <c r="I133" s="380"/>
      <c r="J133" s="381"/>
      <c r="K133" s="675">
        <f t="shared" ref="K133:T133" si="87">K132+K128+K120</f>
        <v>48.459999999999994</v>
      </c>
      <c r="L133" s="675">
        <f t="shared" si="87"/>
        <v>50.5</v>
      </c>
      <c r="M133" s="675">
        <f t="shared" si="87"/>
        <v>210.29999999999998</v>
      </c>
      <c r="N133" s="675">
        <f t="shared" si="87"/>
        <v>1588.67</v>
      </c>
      <c r="O133" s="727">
        <f t="shared" si="87"/>
        <v>107.64</v>
      </c>
      <c r="P133" s="678">
        <f t="shared" si="87"/>
        <v>55.34</v>
      </c>
      <c r="Q133" s="679">
        <f t="shared" si="87"/>
        <v>54.04</v>
      </c>
      <c r="R133" s="728">
        <f t="shared" si="87"/>
        <v>228.64</v>
      </c>
      <c r="S133" s="728">
        <f t="shared" si="87"/>
        <v>1929.2449999999999</v>
      </c>
      <c r="T133" s="678">
        <f t="shared" si="87"/>
        <v>117.29</v>
      </c>
    </row>
    <row r="134" spans="1:20" ht="18.600000000000001" hidden="1" thickBot="1">
      <c r="A134" s="395"/>
      <c r="B134" s="395"/>
      <c r="C134" s="396"/>
      <c r="D134" s="406" t="s">
        <v>343</v>
      </c>
      <c r="E134" s="407" t="s">
        <v>74</v>
      </c>
      <c r="F134" s="407"/>
      <c r="G134" s="407"/>
      <c r="H134" s="408"/>
      <c r="I134" s="407"/>
      <c r="J134" s="409"/>
      <c r="K134" s="397"/>
      <c r="L134" s="390"/>
      <c r="M134" s="390"/>
      <c r="N134" s="390"/>
      <c r="O134" s="492"/>
      <c r="P134" s="609"/>
      <c r="Q134" s="596"/>
      <c r="R134" s="469"/>
      <c r="S134" s="469"/>
      <c r="T134" s="470"/>
    </row>
    <row r="135" spans="1:20" ht="28.2" hidden="1" thickBot="1">
      <c r="A135" s="349" t="s">
        <v>110</v>
      </c>
      <c r="B135" s="318" t="s">
        <v>109</v>
      </c>
      <c r="C135" s="333" t="s">
        <v>18</v>
      </c>
      <c r="D135" s="307" t="s">
        <v>19</v>
      </c>
      <c r="E135" s="242" t="s">
        <v>29</v>
      </c>
      <c r="F135" s="242" t="s">
        <v>20</v>
      </c>
      <c r="G135" s="242" t="s">
        <v>21</v>
      </c>
      <c r="H135" s="243" t="s">
        <v>33</v>
      </c>
      <c r="I135" s="242"/>
      <c r="J135" s="307" t="s">
        <v>19</v>
      </c>
      <c r="K135" s="267" t="s">
        <v>23</v>
      </c>
      <c r="L135" s="5" t="s">
        <v>24</v>
      </c>
      <c r="M135" s="5" t="s">
        <v>22</v>
      </c>
      <c r="N135" s="6" t="s">
        <v>25</v>
      </c>
      <c r="O135" s="183" t="s">
        <v>26</v>
      </c>
      <c r="P135" s="333" t="s">
        <v>23</v>
      </c>
      <c r="Q135" s="597" t="s">
        <v>24</v>
      </c>
      <c r="R135" s="5" t="s">
        <v>22</v>
      </c>
      <c r="S135" s="6" t="s">
        <v>25</v>
      </c>
      <c r="T135" s="268" t="s">
        <v>26</v>
      </c>
    </row>
    <row r="136" spans="1:20" ht="15" hidden="1" thickBot="1">
      <c r="A136" s="319"/>
      <c r="B136" s="327" t="s">
        <v>28</v>
      </c>
      <c r="C136" s="328"/>
      <c r="D136" s="309"/>
      <c r="E136" s="242"/>
      <c r="F136" s="242"/>
      <c r="G136" s="242"/>
      <c r="H136" s="243"/>
      <c r="I136" s="242"/>
      <c r="J136" s="296"/>
      <c r="K136" s="267"/>
      <c r="L136" s="5"/>
      <c r="M136" s="5"/>
      <c r="N136" s="6"/>
      <c r="O136" s="183"/>
      <c r="P136" s="333"/>
      <c r="Q136" s="597"/>
      <c r="R136" s="5"/>
      <c r="S136" s="6"/>
      <c r="T136" s="268"/>
    </row>
    <row r="137" spans="1:20" ht="15" hidden="1" thickBot="1">
      <c r="A137" s="320" t="s">
        <v>224</v>
      </c>
      <c r="B137" s="319"/>
      <c r="C137" s="336" t="s">
        <v>274</v>
      </c>
      <c r="D137" s="299">
        <v>200</v>
      </c>
      <c r="E137" s="246">
        <v>200</v>
      </c>
      <c r="F137" s="246">
        <v>200</v>
      </c>
      <c r="G137" s="246">
        <v>200</v>
      </c>
      <c r="H137" s="246">
        <v>200</v>
      </c>
      <c r="I137" s="246">
        <v>200</v>
      </c>
      <c r="J137" s="300">
        <v>200</v>
      </c>
      <c r="K137" s="270">
        <v>6.3</v>
      </c>
      <c r="L137" s="33">
        <v>6</v>
      </c>
      <c r="M137" s="33">
        <v>45.7</v>
      </c>
      <c r="N137" s="33">
        <v>286</v>
      </c>
      <c r="O137" s="123">
        <v>0.65</v>
      </c>
      <c r="P137" s="672">
        <f t="shared" ref="P137" si="88">K137*1.67</f>
        <v>10.520999999999999</v>
      </c>
      <c r="Q137" s="623">
        <f t="shared" ref="Q137" si="89">L137*1.67</f>
        <v>10.02</v>
      </c>
      <c r="R137" s="474">
        <f t="shared" ref="R137" si="90">M137*1.67</f>
        <v>76.319000000000003</v>
      </c>
      <c r="S137" s="474">
        <f t="shared" ref="S137" si="91">N137*1.67</f>
        <v>477.62</v>
      </c>
      <c r="T137" s="476">
        <f t="shared" ref="T137" si="92">O137*1.67</f>
        <v>1.0854999999999999</v>
      </c>
    </row>
    <row r="138" spans="1:20" ht="15" hidden="1" thickBot="1">
      <c r="A138" s="320" t="s">
        <v>88</v>
      </c>
      <c r="B138" s="319"/>
      <c r="C138" s="336" t="s">
        <v>31</v>
      </c>
      <c r="D138" s="299">
        <v>200</v>
      </c>
      <c r="E138" s="246">
        <f>E137</f>
        <v>200</v>
      </c>
      <c r="F138" s="246"/>
      <c r="G138" s="246"/>
      <c r="H138" s="247" t="e">
        <f>F138*#REF!/1000</f>
        <v>#REF!</v>
      </c>
      <c r="I138" s="246"/>
      <c r="J138" s="300">
        <v>200</v>
      </c>
      <c r="K138" s="688">
        <v>4.9000000000000004</v>
      </c>
      <c r="L138" s="689">
        <v>3</v>
      </c>
      <c r="M138" s="689">
        <v>32.5</v>
      </c>
      <c r="N138" s="689">
        <v>190</v>
      </c>
      <c r="O138" s="690">
        <v>1.59</v>
      </c>
      <c r="P138" s="693">
        <f>K138</f>
        <v>4.9000000000000004</v>
      </c>
      <c r="Q138" s="694">
        <f t="shared" ref="Q138" si="93">L138</f>
        <v>3</v>
      </c>
      <c r="R138" s="689">
        <f t="shared" ref="R138" si="94">M138</f>
        <v>32.5</v>
      </c>
      <c r="S138" s="689">
        <f t="shared" ref="S138" si="95">N138</f>
        <v>190</v>
      </c>
      <c r="T138" s="695">
        <f t="shared" ref="T138" si="96">O138</f>
        <v>1.59</v>
      </c>
    </row>
    <row r="139" spans="1:20" ht="15" hidden="1" thickBot="1">
      <c r="A139" s="320" t="s">
        <v>272</v>
      </c>
      <c r="B139" s="320"/>
      <c r="C139" s="336" t="s">
        <v>259</v>
      </c>
      <c r="D139" s="301" t="s">
        <v>307</v>
      </c>
      <c r="E139" s="246">
        <f>E138</f>
        <v>200</v>
      </c>
      <c r="F139" s="246"/>
      <c r="G139" s="246"/>
      <c r="H139" s="247" t="e">
        <f>F139*#REF!/1000</f>
        <v>#REF!</v>
      </c>
      <c r="I139" s="246"/>
      <c r="J139" s="300" t="s">
        <v>308</v>
      </c>
      <c r="K139" s="290">
        <v>6.25</v>
      </c>
      <c r="L139" s="170">
        <v>9.3000000000000007</v>
      </c>
      <c r="M139" s="170">
        <v>13</v>
      </c>
      <c r="N139" s="170">
        <v>148</v>
      </c>
      <c r="O139" s="500">
        <v>0.14000000000000001</v>
      </c>
      <c r="P139" s="614">
        <f>K139*1.5</f>
        <v>9.375</v>
      </c>
      <c r="Q139" s="545">
        <f t="shared" ref="Q139:T139" si="97">L139*1.5</f>
        <v>13.950000000000001</v>
      </c>
      <c r="R139" s="539">
        <f t="shared" si="97"/>
        <v>19.5</v>
      </c>
      <c r="S139" s="539">
        <f t="shared" si="97"/>
        <v>222</v>
      </c>
      <c r="T139" s="580">
        <f t="shared" si="97"/>
        <v>0.21000000000000002</v>
      </c>
    </row>
    <row r="140" spans="1:20" ht="15" hidden="1" thickBot="1">
      <c r="A140" s="320" t="s">
        <v>135</v>
      </c>
      <c r="B140" s="320"/>
      <c r="C140" s="334" t="s">
        <v>5</v>
      </c>
      <c r="D140" s="301">
        <v>30</v>
      </c>
      <c r="E140" s="246"/>
      <c r="F140" s="240">
        <v>20</v>
      </c>
      <c r="G140" s="246">
        <v>20</v>
      </c>
      <c r="H140" s="247" t="e">
        <f>F140*#REF!/1000</f>
        <v>#REF!</v>
      </c>
      <c r="I140" s="246"/>
      <c r="J140" s="300">
        <v>40</v>
      </c>
      <c r="K140" s="518">
        <v>2</v>
      </c>
      <c r="L140" s="519">
        <v>0.35</v>
      </c>
      <c r="M140" s="519">
        <v>0.33</v>
      </c>
      <c r="N140" s="519">
        <v>48.75</v>
      </c>
      <c r="O140" s="532"/>
      <c r="P140" s="614">
        <f>K140*1.5</f>
        <v>3</v>
      </c>
      <c r="Q140" s="545">
        <f t="shared" ref="Q140" si="98">L140*1.5</f>
        <v>0.52499999999999991</v>
      </c>
      <c r="R140" s="539">
        <f t="shared" ref="R140" si="99">M140*1.5</f>
        <v>0.495</v>
      </c>
      <c r="S140" s="539">
        <f t="shared" ref="S140" si="100">N140*1.5</f>
        <v>73.125</v>
      </c>
      <c r="T140" s="546">
        <f t="shared" ref="T140" si="101">O140*1.5</f>
        <v>0</v>
      </c>
    </row>
    <row r="141" spans="1:20" ht="15" hidden="1" thickBot="1">
      <c r="A141" s="353" t="s">
        <v>280</v>
      </c>
      <c r="B141" s="353"/>
      <c r="C141" s="348" t="s">
        <v>281</v>
      </c>
      <c r="D141" s="316" t="s">
        <v>282</v>
      </c>
      <c r="E141" s="260" t="s">
        <v>282</v>
      </c>
      <c r="F141" s="260" t="s">
        <v>282</v>
      </c>
      <c r="G141" s="260" t="s">
        <v>282</v>
      </c>
      <c r="H141" s="260" t="s">
        <v>282</v>
      </c>
      <c r="I141" s="260" t="s">
        <v>282</v>
      </c>
      <c r="J141" s="354" t="s">
        <v>282</v>
      </c>
      <c r="K141" s="535">
        <v>0.4</v>
      </c>
      <c r="L141" s="461">
        <v>0.4</v>
      </c>
      <c r="M141" s="461">
        <v>9.8000000000000007</v>
      </c>
      <c r="N141" s="461">
        <v>44</v>
      </c>
      <c r="O141" s="530">
        <v>22</v>
      </c>
      <c r="P141" s="612">
        <v>0.4</v>
      </c>
      <c r="Q141" s="598">
        <v>0.4</v>
      </c>
      <c r="R141" s="495">
        <v>9.8000000000000007</v>
      </c>
      <c r="S141" s="495">
        <v>44</v>
      </c>
      <c r="T141" s="536">
        <v>22</v>
      </c>
    </row>
    <row r="142" spans="1:20" ht="15" hidden="1" thickBot="1">
      <c r="A142" s="377"/>
      <c r="B142" s="377"/>
      <c r="C142" s="363" t="s">
        <v>107</v>
      </c>
      <c r="D142" s="364"/>
      <c r="E142" s="365"/>
      <c r="F142" s="366"/>
      <c r="G142" s="365"/>
      <c r="H142" s="442" t="e">
        <f>F142*#REF!/1000</f>
        <v>#REF!</v>
      </c>
      <c r="I142" s="365"/>
      <c r="J142" s="368"/>
      <c r="K142" s="523">
        <f t="shared" ref="K142:T142" si="102">K137+K138+K139+K140+K141</f>
        <v>19.849999999999998</v>
      </c>
      <c r="L142" s="548">
        <f t="shared" si="102"/>
        <v>19.05</v>
      </c>
      <c r="M142" s="548">
        <f t="shared" si="102"/>
        <v>101.33</v>
      </c>
      <c r="N142" s="548">
        <f t="shared" si="102"/>
        <v>716.75</v>
      </c>
      <c r="O142" s="590">
        <f t="shared" si="102"/>
        <v>24.38</v>
      </c>
      <c r="P142" s="538">
        <f t="shared" si="102"/>
        <v>28.195999999999998</v>
      </c>
      <c r="Q142" s="599">
        <f t="shared" si="102"/>
        <v>27.894999999999996</v>
      </c>
      <c r="R142" s="549">
        <f t="shared" si="102"/>
        <v>138.61400000000003</v>
      </c>
      <c r="S142" s="549">
        <f t="shared" si="102"/>
        <v>1006.745</v>
      </c>
      <c r="T142" s="554">
        <f t="shared" si="102"/>
        <v>24.8855</v>
      </c>
    </row>
    <row r="143" spans="1:20" ht="15" hidden="1" thickBot="1">
      <c r="A143" s="372"/>
      <c r="B143" s="424" t="s">
        <v>27</v>
      </c>
      <c r="C143" s="338"/>
      <c r="D143" s="306"/>
      <c r="E143" s="359"/>
      <c r="F143" s="250"/>
      <c r="G143" s="359"/>
      <c r="H143" s="441"/>
      <c r="I143" s="359"/>
      <c r="J143" s="361"/>
      <c r="K143" s="421"/>
      <c r="L143" s="238"/>
      <c r="M143" s="238"/>
      <c r="N143" s="238"/>
      <c r="O143" s="478"/>
      <c r="P143" s="587"/>
      <c r="Q143" s="600"/>
      <c r="R143" s="481"/>
      <c r="S143" s="481"/>
      <c r="T143" s="482"/>
    </row>
    <row r="144" spans="1:20" ht="15" hidden="1" thickBot="1">
      <c r="A144" s="320" t="s">
        <v>195</v>
      </c>
      <c r="B144" s="320"/>
      <c r="C144" s="334" t="s">
        <v>371</v>
      </c>
      <c r="D144" s="301">
        <v>60</v>
      </c>
      <c r="E144" s="246"/>
      <c r="F144" s="240"/>
      <c r="G144" s="246"/>
      <c r="H144" s="247" t="e">
        <f>F144*#REF!/1000</f>
        <v>#REF!</v>
      </c>
      <c r="I144" s="246"/>
      <c r="J144" s="300">
        <v>100</v>
      </c>
      <c r="K144" s="270">
        <v>0.48</v>
      </c>
      <c r="L144" s="33">
        <v>0.12</v>
      </c>
      <c r="M144" s="33">
        <v>1.56</v>
      </c>
      <c r="N144" s="33">
        <v>28.4</v>
      </c>
      <c r="O144" s="123">
        <v>2.94</v>
      </c>
      <c r="P144" s="342">
        <f>K144*1.5</f>
        <v>0.72</v>
      </c>
      <c r="Q144" s="566">
        <f t="shared" ref="Q144:T144" si="103">L144*1.5</f>
        <v>0.18</v>
      </c>
      <c r="R144" s="33">
        <f t="shared" si="103"/>
        <v>2.34</v>
      </c>
      <c r="S144" s="33">
        <f t="shared" si="103"/>
        <v>42.599999999999994</v>
      </c>
      <c r="T144" s="271">
        <f t="shared" si="103"/>
        <v>4.41</v>
      </c>
    </row>
    <row r="145" spans="1:20" ht="15" hidden="1" thickBot="1">
      <c r="A145" s="319" t="s">
        <v>218</v>
      </c>
      <c r="B145" s="319"/>
      <c r="C145" s="346" t="s">
        <v>160</v>
      </c>
      <c r="D145" s="303">
        <v>200</v>
      </c>
      <c r="E145" s="254">
        <f>E144</f>
        <v>0</v>
      </c>
      <c r="F145" s="254"/>
      <c r="G145" s="254"/>
      <c r="H145" s="255" t="e">
        <f>F145*#REF!/1000</f>
        <v>#REF!</v>
      </c>
      <c r="I145" s="252"/>
      <c r="J145" s="310">
        <v>250</v>
      </c>
      <c r="K145" s="746">
        <v>2.2000000000000002</v>
      </c>
      <c r="L145" s="747">
        <v>1.8</v>
      </c>
      <c r="M145" s="747">
        <v>16.399999999999999</v>
      </c>
      <c r="N145" s="747">
        <v>129</v>
      </c>
      <c r="O145" s="748">
        <v>12.87</v>
      </c>
      <c r="P145" s="693">
        <f>K145*1.25</f>
        <v>2.75</v>
      </c>
      <c r="Q145" s="694">
        <f>L145*1.25</f>
        <v>2.25</v>
      </c>
      <c r="R145" s="694">
        <f t="shared" ref="R145:S145" si="104">M145*1.25</f>
        <v>20.5</v>
      </c>
      <c r="S145" s="694">
        <f t="shared" si="104"/>
        <v>161.25</v>
      </c>
      <c r="T145" s="694">
        <v>16.079999999999998</v>
      </c>
    </row>
    <row r="146" spans="1:20" ht="15" hidden="1" thickBot="1">
      <c r="A146" s="319" t="s">
        <v>289</v>
      </c>
      <c r="B146" s="319"/>
      <c r="C146" s="334" t="s">
        <v>61</v>
      </c>
      <c r="D146" s="311">
        <v>225</v>
      </c>
      <c r="E146" s="246">
        <f>E145</f>
        <v>0</v>
      </c>
      <c r="F146" s="246"/>
      <c r="G146" s="256"/>
      <c r="H146" s="253" t="e">
        <f>F146*#REF!/1000</f>
        <v>#REF!</v>
      </c>
      <c r="I146" s="246"/>
      <c r="J146" s="300">
        <v>250</v>
      </c>
      <c r="K146" s="732">
        <v>33.97</v>
      </c>
      <c r="L146" s="706">
        <v>18.7</v>
      </c>
      <c r="M146" s="733">
        <v>12.15</v>
      </c>
      <c r="N146" s="733">
        <v>327</v>
      </c>
      <c r="O146" s="734">
        <v>2.1</v>
      </c>
      <c r="P146" s="742">
        <f t="shared" ref="P146" si="105">K146*1.5</f>
        <v>50.954999999999998</v>
      </c>
      <c r="Q146" s="743">
        <f t="shared" ref="Q146" si="106">L146*1.5</f>
        <v>28.049999999999997</v>
      </c>
      <c r="R146" s="744">
        <f t="shared" ref="R146" si="107">M146*1.5</f>
        <v>18.225000000000001</v>
      </c>
      <c r="S146" s="744">
        <f t="shared" ref="S146" si="108">N146*1.5</f>
        <v>490.5</v>
      </c>
      <c r="T146" s="828">
        <f t="shared" ref="T146" si="109">O146*1.5</f>
        <v>3.1500000000000004</v>
      </c>
    </row>
    <row r="147" spans="1:20" ht="15" hidden="1" thickBot="1">
      <c r="A147" s="320" t="s">
        <v>141</v>
      </c>
      <c r="B147" s="320"/>
      <c r="C147" s="336" t="s">
        <v>14</v>
      </c>
      <c r="D147" s="301">
        <v>200</v>
      </c>
      <c r="E147" s="246" t="e">
        <f>#REF!</f>
        <v>#REF!</v>
      </c>
      <c r="F147" s="246">
        <v>200</v>
      </c>
      <c r="G147" s="246"/>
      <c r="H147" s="251" t="e">
        <f>F147*#REF!/1000</f>
        <v>#REF!</v>
      </c>
      <c r="I147" s="246"/>
      <c r="J147" s="300">
        <v>200</v>
      </c>
      <c r="K147" s="705">
        <v>0.14000000000000001</v>
      </c>
      <c r="L147" s="706">
        <v>0.06</v>
      </c>
      <c r="M147" s="689">
        <v>29.6</v>
      </c>
      <c r="N147" s="689">
        <v>69.44</v>
      </c>
      <c r="O147" s="690">
        <v>40</v>
      </c>
      <c r="P147" s="693">
        <f>K147</f>
        <v>0.14000000000000001</v>
      </c>
      <c r="Q147" s="694">
        <f t="shared" ref="Q147:T147" si="110">L147</f>
        <v>0.06</v>
      </c>
      <c r="R147" s="689">
        <f t="shared" si="110"/>
        <v>29.6</v>
      </c>
      <c r="S147" s="706">
        <f t="shared" si="110"/>
        <v>69.44</v>
      </c>
      <c r="T147" s="793">
        <f t="shared" si="110"/>
        <v>40</v>
      </c>
    </row>
    <row r="148" spans="1:20" ht="15" hidden="1" thickBot="1">
      <c r="A148" s="320" t="s">
        <v>135</v>
      </c>
      <c r="B148" s="320"/>
      <c r="C148" s="334" t="s">
        <v>15</v>
      </c>
      <c r="D148" s="301">
        <v>40</v>
      </c>
      <c r="E148" s="246"/>
      <c r="F148" s="240">
        <v>50</v>
      </c>
      <c r="G148" s="246">
        <v>50</v>
      </c>
      <c r="H148" s="247" t="e">
        <f>F148*#REF!/1000</f>
        <v>#REF!</v>
      </c>
      <c r="I148" s="246"/>
      <c r="J148" s="300">
        <v>60</v>
      </c>
      <c r="K148" s="705">
        <v>2.8</v>
      </c>
      <c r="L148" s="706">
        <v>0.51</v>
      </c>
      <c r="M148" s="689">
        <v>0.75</v>
      </c>
      <c r="N148" s="689">
        <v>90</v>
      </c>
      <c r="O148" s="690">
        <v>0</v>
      </c>
      <c r="P148" s="693">
        <f>K148*1.5</f>
        <v>4.1999999999999993</v>
      </c>
      <c r="Q148" s="694">
        <f t="shared" ref="Q148" si="111">L148*1.5</f>
        <v>0.76500000000000001</v>
      </c>
      <c r="R148" s="689">
        <f t="shared" ref="R148" si="112">M148*1.5</f>
        <v>1.125</v>
      </c>
      <c r="S148" s="706">
        <f t="shared" ref="S148" si="113">N148*1.5</f>
        <v>135</v>
      </c>
      <c r="T148" s="731">
        <f t="shared" ref="T148" si="114">O148*1.5</f>
        <v>0</v>
      </c>
    </row>
    <row r="149" spans="1:20" ht="15" hidden="1" thickBot="1">
      <c r="A149" s="353" t="s">
        <v>135</v>
      </c>
      <c r="B149" s="353"/>
      <c r="C149" s="348" t="s">
        <v>5</v>
      </c>
      <c r="D149" s="369">
        <v>20</v>
      </c>
      <c r="E149" s="261"/>
      <c r="F149" s="260">
        <v>50</v>
      </c>
      <c r="G149" s="261">
        <v>50</v>
      </c>
      <c r="H149" s="370" t="e">
        <f>F149*#REF!/1000</f>
        <v>#REF!</v>
      </c>
      <c r="I149" s="262"/>
      <c r="J149" s="317">
        <v>30</v>
      </c>
      <c r="K149" s="736">
        <v>4.0999999999999996</v>
      </c>
      <c r="L149" s="737">
        <v>0.7</v>
      </c>
      <c r="M149" s="774">
        <v>0.65</v>
      </c>
      <c r="N149" s="774">
        <v>97.5</v>
      </c>
      <c r="O149" s="775">
        <v>0</v>
      </c>
      <c r="P149" s="829">
        <f>K149*1.5</f>
        <v>6.1499999999999995</v>
      </c>
      <c r="Q149" s="830">
        <f t="shared" ref="Q149" si="115">L149*1.5</f>
        <v>1.0499999999999998</v>
      </c>
      <c r="R149" s="831">
        <f t="shared" ref="R149" si="116">M149*1.5</f>
        <v>0.97500000000000009</v>
      </c>
      <c r="S149" s="754">
        <f t="shared" ref="S149" si="117">N149*1.5</f>
        <v>146.25</v>
      </c>
      <c r="T149" s="755">
        <f t="shared" ref="T149" si="118">O149*1.5</f>
        <v>0</v>
      </c>
    </row>
    <row r="150" spans="1:20" ht="15" hidden="1" thickBot="1">
      <c r="A150" s="377"/>
      <c r="B150" s="432"/>
      <c r="C150" s="363" t="s">
        <v>107</v>
      </c>
      <c r="D150" s="364"/>
      <c r="E150" s="365"/>
      <c r="F150" s="366"/>
      <c r="G150" s="365"/>
      <c r="H150" s="367"/>
      <c r="I150" s="365"/>
      <c r="J150" s="368"/>
      <c r="K150" s="712">
        <f t="shared" ref="K150:T150" si="119">K144+K145+K146+K147+K148+K149</f>
        <v>43.69</v>
      </c>
      <c r="L150" s="716">
        <f t="shared" si="119"/>
        <v>21.889999999999997</v>
      </c>
      <c r="M150" s="716">
        <f t="shared" si="119"/>
        <v>61.11</v>
      </c>
      <c r="N150" s="716">
        <f t="shared" si="119"/>
        <v>741.33999999999992</v>
      </c>
      <c r="O150" s="717">
        <f t="shared" si="119"/>
        <v>57.91</v>
      </c>
      <c r="P150" s="791">
        <f t="shared" si="119"/>
        <v>64.915000000000006</v>
      </c>
      <c r="Q150" s="792">
        <f t="shared" si="119"/>
        <v>32.354999999999997</v>
      </c>
      <c r="R150" s="790">
        <f t="shared" si="119"/>
        <v>72.764999999999986</v>
      </c>
      <c r="S150" s="790">
        <f t="shared" si="119"/>
        <v>1045.04</v>
      </c>
      <c r="T150" s="796">
        <f t="shared" si="119"/>
        <v>63.64</v>
      </c>
    </row>
    <row r="151" spans="1:20" ht="15" hidden="1" thickBot="1">
      <c r="A151" s="372"/>
      <c r="B151" s="373" t="s">
        <v>296</v>
      </c>
      <c r="C151" s="343"/>
      <c r="D151" s="420"/>
      <c r="E151" s="359"/>
      <c r="F151" s="250"/>
      <c r="G151" s="359"/>
      <c r="H151" s="360"/>
      <c r="I151" s="359"/>
      <c r="J151" s="361"/>
      <c r="K151" s="421"/>
      <c r="L151" s="238"/>
      <c r="M151" s="238"/>
      <c r="N151" s="237"/>
      <c r="O151" s="581"/>
      <c r="P151" s="587"/>
      <c r="Q151" s="600"/>
      <c r="R151" s="481"/>
      <c r="S151" s="560"/>
      <c r="T151" s="570"/>
    </row>
    <row r="152" spans="1:20" ht="15" hidden="1" thickBot="1">
      <c r="A152" s="319"/>
      <c r="B152" s="319"/>
      <c r="C152" s="703" t="s">
        <v>278</v>
      </c>
      <c r="D152" s="303">
        <v>200</v>
      </c>
      <c r="E152" s="246"/>
      <c r="F152" s="240"/>
      <c r="G152" s="246"/>
      <c r="H152" s="247"/>
      <c r="I152" s="248"/>
      <c r="J152" s="312">
        <v>200</v>
      </c>
      <c r="K152" s="705">
        <v>1</v>
      </c>
      <c r="L152" s="706">
        <v>0</v>
      </c>
      <c r="M152" s="706">
        <v>27.4</v>
      </c>
      <c r="N152" s="706">
        <v>112</v>
      </c>
      <c r="O152" s="707">
        <v>2.8</v>
      </c>
      <c r="P152" s="705">
        <v>1</v>
      </c>
      <c r="Q152" s="706">
        <v>0</v>
      </c>
      <c r="R152" s="706">
        <v>27.4</v>
      </c>
      <c r="S152" s="706">
        <v>112</v>
      </c>
      <c r="T152" s="707">
        <v>2.8</v>
      </c>
    </row>
    <row r="153" spans="1:20" ht="15" hidden="1" thickBot="1">
      <c r="A153" s="332"/>
      <c r="B153" s="332"/>
      <c r="C153" s="348" t="s">
        <v>383</v>
      </c>
      <c r="D153" s="369">
        <v>75</v>
      </c>
      <c r="E153" s="261"/>
      <c r="F153" s="260"/>
      <c r="G153" s="261"/>
      <c r="H153" s="370"/>
      <c r="I153" s="262"/>
      <c r="J153" s="430">
        <v>75</v>
      </c>
      <c r="K153" s="270">
        <v>4.26</v>
      </c>
      <c r="L153" s="387">
        <v>2.39</v>
      </c>
      <c r="M153" s="33">
        <v>34.799999999999997</v>
      </c>
      <c r="N153" s="387">
        <v>140</v>
      </c>
      <c r="O153" s="577">
        <v>0.16</v>
      </c>
      <c r="P153" s="616">
        <v>4.26</v>
      </c>
      <c r="Q153" s="604">
        <v>2.39</v>
      </c>
      <c r="R153" s="33">
        <v>34.799999999999997</v>
      </c>
      <c r="S153" s="28">
        <v>140</v>
      </c>
      <c r="T153" s="284">
        <v>0.16</v>
      </c>
    </row>
    <row r="154" spans="1:20" ht="15" hidden="1" thickBot="1">
      <c r="A154" s="377"/>
      <c r="B154" s="377"/>
      <c r="C154" s="363" t="s">
        <v>107</v>
      </c>
      <c r="D154" s="394"/>
      <c r="E154" s="365"/>
      <c r="F154" s="366"/>
      <c r="G154" s="365"/>
      <c r="H154" s="367"/>
      <c r="I154" s="365"/>
      <c r="J154" s="368"/>
      <c r="K154" s="528">
        <f>SUM(K152:K153)</f>
        <v>5.26</v>
      </c>
      <c r="L154" s="528">
        <f t="shared" ref="L154:T154" si="120">SUM(L152:L153)</f>
        <v>2.39</v>
      </c>
      <c r="M154" s="528">
        <f t="shared" si="120"/>
        <v>62.199999999999996</v>
      </c>
      <c r="N154" s="528">
        <f t="shared" si="120"/>
        <v>252</v>
      </c>
      <c r="O154" s="542">
        <f t="shared" si="120"/>
        <v>2.96</v>
      </c>
      <c r="P154" s="582">
        <f t="shared" si="120"/>
        <v>5.26</v>
      </c>
      <c r="Q154" s="631">
        <f t="shared" si="120"/>
        <v>2.39</v>
      </c>
      <c r="R154" s="553">
        <f t="shared" si="120"/>
        <v>62.199999999999996</v>
      </c>
      <c r="S154" s="553">
        <f t="shared" si="120"/>
        <v>252</v>
      </c>
      <c r="T154" s="582">
        <f t="shared" si="120"/>
        <v>2.96</v>
      </c>
    </row>
    <row r="155" spans="1:20" ht="15" hidden="1" thickBot="1">
      <c r="A155" s="377"/>
      <c r="B155" s="377"/>
      <c r="C155" s="398" t="s">
        <v>336</v>
      </c>
      <c r="D155" s="379"/>
      <c r="E155" s="380"/>
      <c r="F155" s="380"/>
      <c r="G155" s="380"/>
      <c r="H155" s="416"/>
      <c r="I155" s="380"/>
      <c r="J155" s="381"/>
      <c r="K155" s="523">
        <f t="shared" ref="K155:T155" si="121">K154+K150+K142</f>
        <v>68.8</v>
      </c>
      <c r="L155" s="523">
        <f t="shared" si="121"/>
        <v>43.33</v>
      </c>
      <c r="M155" s="523">
        <f t="shared" si="121"/>
        <v>224.64</v>
      </c>
      <c r="N155" s="523">
        <f t="shared" si="121"/>
        <v>1710.09</v>
      </c>
      <c r="O155" s="562">
        <f t="shared" si="121"/>
        <v>85.25</v>
      </c>
      <c r="P155" s="525">
        <f t="shared" si="121"/>
        <v>98.371000000000009</v>
      </c>
      <c r="Q155" s="595">
        <f t="shared" si="121"/>
        <v>62.639999999999993</v>
      </c>
      <c r="R155" s="524">
        <f t="shared" si="121"/>
        <v>273.57900000000001</v>
      </c>
      <c r="S155" s="524">
        <f t="shared" si="121"/>
        <v>2303.7849999999999</v>
      </c>
      <c r="T155" s="525">
        <f t="shared" si="121"/>
        <v>91.485500000000002</v>
      </c>
    </row>
    <row r="156" spans="1:20" ht="18.600000000000001" hidden="1" thickBot="1">
      <c r="A156" s="395"/>
      <c r="B156" s="395"/>
      <c r="C156" s="396"/>
      <c r="D156" s="406" t="s">
        <v>344</v>
      </c>
      <c r="E156" s="392"/>
      <c r="F156" s="407"/>
      <c r="G156" s="407"/>
      <c r="H156" s="408"/>
      <c r="I156" s="407"/>
      <c r="J156" s="409"/>
      <c r="K156" s="397"/>
      <c r="L156" s="390"/>
      <c r="M156" s="390"/>
      <c r="N156" s="390"/>
      <c r="O156" s="492"/>
      <c r="P156" s="609"/>
      <c r="Q156" s="596"/>
      <c r="R156" s="469"/>
      <c r="S156" s="469"/>
      <c r="T156" s="470"/>
    </row>
    <row r="157" spans="1:20" ht="28.5" hidden="1" customHeight="1">
      <c r="A157" s="349" t="s">
        <v>110</v>
      </c>
      <c r="B157" s="318" t="s">
        <v>109</v>
      </c>
      <c r="C157" s="340" t="s">
        <v>18</v>
      </c>
      <c r="D157" s="307" t="s">
        <v>19</v>
      </c>
      <c r="E157" s="242" t="s">
        <v>29</v>
      </c>
      <c r="F157" s="242" t="s">
        <v>20</v>
      </c>
      <c r="G157" s="242" t="s">
        <v>21</v>
      </c>
      <c r="H157" s="243" t="s">
        <v>42</v>
      </c>
      <c r="I157" s="242"/>
      <c r="J157" s="307" t="s">
        <v>19</v>
      </c>
      <c r="K157" s="267" t="s">
        <v>23</v>
      </c>
      <c r="L157" s="5" t="s">
        <v>24</v>
      </c>
      <c r="M157" s="5" t="s">
        <v>22</v>
      </c>
      <c r="N157" s="6" t="s">
        <v>25</v>
      </c>
      <c r="O157" s="183" t="s">
        <v>26</v>
      </c>
      <c r="P157" s="333" t="s">
        <v>23</v>
      </c>
      <c r="Q157" s="597" t="s">
        <v>24</v>
      </c>
      <c r="R157" s="5" t="s">
        <v>22</v>
      </c>
      <c r="S157" s="6" t="s">
        <v>25</v>
      </c>
      <c r="T157" s="268" t="s">
        <v>26</v>
      </c>
    </row>
    <row r="158" spans="1:20" ht="15" hidden="1" thickBot="1">
      <c r="A158" s="319"/>
      <c r="B158" s="327" t="s">
        <v>28</v>
      </c>
      <c r="C158" s="321"/>
      <c r="D158" s="309"/>
      <c r="E158" s="242"/>
      <c r="F158" s="242"/>
      <c r="G158" s="242"/>
      <c r="H158" s="243"/>
      <c r="I158" s="242"/>
      <c r="J158" s="296"/>
      <c r="K158" s="267"/>
      <c r="L158" s="5"/>
      <c r="M158" s="5"/>
      <c r="N158" s="6"/>
      <c r="O158" s="183"/>
      <c r="P158" s="333"/>
      <c r="Q158" s="597"/>
      <c r="R158" s="5"/>
      <c r="S158" s="6"/>
      <c r="T158" s="268"/>
    </row>
    <row r="159" spans="1:20" ht="15" hidden="1" thickBot="1">
      <c r="A159" s="320" t="s">
        <v>224</v>
      </c>
      <c r="B159" s="319"/>
      <c r="C159" s="334" t="s">
        <v>359</v>
      </c>
      <c r="D159" s="311">
        <v>100</v>
      </c>
      <c r="E159" s="252">
        <v>200</v>
      </c>
      <c r="F159" s="252">
        <v>200</v>
      </c>
      <c r="G159" s="252">
        <v>200</v>
      </c>
      <c r="H159" s="252">
        <v>200</v>
      </c>
      <c r="I159" s="252">
        <v>200</v>
      </c>
      <c r="J159" s="310">
        <v>120</v>
      </c>
      <c r="K159" s="290">
        <v>4.8</v>
      </c>
      <c r="L159" s="170">
        <v>4.9000000000000004</v>
      </c>
      <c r="M159" s="170">
        <v>27.2</v>
      </c>
      <c r="N159" s="170">
        <v>220</v>
      </c>
      <c r="O159" s="500">
        <v>1.59</v>
      </c>
      <c r="P159" s="610">
        <f>K159*1.5</f>
        <v>7.1999999999999993</v>
      </c>
      <c r="Q159" s="547">
        <f t="shared" ref="Q159" si="122">L159*1.5</f>
        <v>7.3500000000000005</v>
      </c>
      <c r="R159" s="170">
        <f t="shared" ref="R159" si="123">M159*1.5</f>
        <v>40.799999999999997</v>
      </c>
      <c r="S159" s="170">
        <f t="shared" ref="S159" si="124">N159*1.5</f>
        <v>330</v>
      </c>
      <c r="T159" s="559">
        <f t="shared" ref="T159" si="125">O159*1.5</f>
        <v>2.3850000000000002</v>
      </c>
    </row>
    <row r="160" spans="1:20" ht="15" hidden="1" thickBot="1">
      <c r="A160" s="319" t="s">
        <v>90</v>
      </c>
      <c r="B160" s="319"/>
      <c r="C160" s="703" t="s">
        <v>3</v>
      </c>
      <c r="D160" s="758">
        <v>200</v>
      </c>
      <c r="E160" s="704">
        <f>E154</f>
        <v>0</v>
      </c>
      <c r="F160" s="704"/>
      <c r="G160" s="704"/>
      <c r="H160" s="782" t="e">
        <f>F160*#REF!/1000</f>
        <v>#REF!</v>
      </c>
      <c r="I160" s="704"/>
      <c r="J160" s="780">
        <v>200</v>
      </c>
      <c r="K160" s="705">
        <v>2.8</v>
      </c>
      <c r="L160" s="706">
        <v>3.2</v>
      </c>
      <c r="M160" s="706">
        <v>14.8</v>
      </c>
      <c r="N160" s="689">
        <v>120</v>
      </c>
      <c r="O160" s="690">
        <v>0.72</v>
      </c>
      <c r="P160" s="693">
        <v>2.8</v>
      </c>
      <c r="Q160" s="694">
        <v>3.2</v>
      </c>
      <c r="R160" s="689">
        <v>14.8</v>
      </c>
      <c r="S160" s="689">
        <v>120</v>
      </c>
      <c r="T160" s="731">
        <v>0.72</v>
      </c>
    </row>
    <row r="161" spans="1:20" ht="15" hidden="1" thickBot="1">
      <c r="A161" s="320" t="s">
        <v>135</v>
      </c>
      <c r="B161" s="320"/>
      <c r="C161" s="334" t="s">
        <v>5</v>
      </c>
      <c r="D161" s="301">
        <v>30</v>
      </c>
      <c r="E161" s="246"/>
      <c r="F161" s="240">
        <v>20</v>
      </c>
      <c r="G161" s="246">
        <v>20</v>
      </c>
      <c r="H161" s="247" t="e">
        <f>F161*#REF!/1000</f>
        <v>#REF!</v>
      </c>
      <c r="I161" s="246"/>
      <c r="J161" s="300">
        <v>40</v>
      </c>
      <c r="K161" s="518">
        <v>2</v>
      </c>
      <c r="L161" s="519">
        <v>0.35</v>
      </c>
      <c r="M161" s="519">
        <v>0.33</v>
      </c>
      <c r="N161" s="519">
        <v>48.75</v>
      </c>
      <c r="O161" s="532"/>
      <c r="P161" s="655">
        <f>K161*1.5</f>
        <v>3</v>
      </c>
      <c r="Q161" s="643">
        <f>L161*1.5</f>
        <v>0.52499999999999991</v>
      </c>
      <c r="R161" s="533">
        <f>M161*1.5</f>
        <v>0.495</v>
      </c>
      <c r="S161" s="533">
        <f>N161*1.5</f>
        <v>73.125</v>
      </c>
      <c r="T161" s="534">
        <f>O161*1.5</f>
        <v>0</v>
      </c>
    </row>
    <row r="162" spans="1:20" ht="15" hidden="1" thickBot="1">
      <c r="A162" s="353" t="s">
        <v>280</v>
      </c>
      <c r="B162" s="353"/>
      <c r="C162" s="348" t="s">
        <v>281</v>
      </c>
      <c r="D162" s="316" t="s">
        <v>282</v>
      </c>
      <c r="E162" s="260" t="s">
        <v>282</v>
      </c>
      <c r="F162" s="260" t="s">
        <v>282</v>
      </c>
      <c r="G162" s="260" t="s">
        <v>282</v>
      </c>
      <c r="H162" s="260" t="s">
        <v>282</v>
      </c>
      <c r="I162" s="260" t="s">
        <v>282</v>
      </c>
      <c r="J162" s="354" t="s">
        <v>282</v>
      </c>
      <c r="K162" s="535">
        <v>0.4</v>
      </c>
      <c r="L162" s="461">
        <v>0.3</v>
      </c>
      <c r="M162" s="461">
        <v>10.3</v>
      </c>
      <c r="N162" s="461">
        <v>46</v>
      </c>
      <c r="O162" s="530">
        <v>22</v>
      </c>
      <c r="P162" s="612">
        <v>0.4</v>
      </c>
      <c r="Q162" s="598">
        <v>0.3</v>
      </c>
      <c r="R162" s="495">
        <v>10.3</v>
      </c>
      <c r="S162" s="495">
        <v>46</v>
      </c>
      <c r="T162" s="536">
        <v>22</v>
      </c>
    </row>
    <row r="163" spans="1:20" ht="15" hidden="1" thickBot="1">
      <c r="A163" s="377"/>
      <c r="B163" s="377"/>
      <c r="C163" s="363" t="s">
        <v>107</v>
      </c>
      <c r="D163" s="364"/>
      <c r="E163" s="365"/>
      <c r="F163" s="366"/>
      <c r="G163" s="365"/>
      <c r="H163" s="367"/>
      <c r="I163" s="365"/>
      <c r="J163" s="368"/>
      <c r="K163" s="523">
        <f>SUM(K158:K162)</f>
        <v>10</v>
      </c>
      <c r="L163" s="523">
        <f t="shared" ref="L163:T163" si="126">SUM(L158:L162)</f>
        <v>8.7500000000000018</v>
      </c>
      <c r="M163" s="523">
        <f t="shared" si="126"/>
        <v>52.629999999999995</v>
      </c>
      <c r="N163" s="523">
        <f t="shared" si="126"/>
        <v>434.75</v>
      </c>
      <c r="O163" s="562">
        <f t="shared" si="126"/>
        <v>24.31</v>
      </c>
      <c r="P163" s="538">
        <f t="shared" si="126"/>
        <v>13.4</v>
      </c>
      <c r="Q163" s="599">
        <f t="shared" si="126"/>
        <v>11.375000000000002</v>
      </c>
      <c r="R163" s="537">
        <f t="shared" si="126"/>
        <v>66.394999999999996</v>
      </c>
      <c r="S163" s="537">
        <f t="shared" si="126"/>
        <v>569.125</v>
      </c>
      <c r="T163" s="538">
        <f t="shared" si="126"/>
        <v>25.105</v>
      </c>
    </row>
    <row r="164" spans="1:20" ht="15" hidden="1" thickBot="1">
      <c r="A164" s="372"/>
      <c r="B164" s="424" t="s">
        <v>27</v>
      </c>
      <c r="C164" s="338"/>
      <c r="D164" s="306"/>
      <c r="E164" s="359"/>
      <c r="F164" s="250"/>
      <c r="G164" s="359"/>
      <c r="H164" s="360"/>
      <c r="I164" s="359"/>
      <c r="J164" s="361"/>
      <c r="K164" s="421"/>
      <c r="L164" s="238"/>
      <c r="M164" s="238"/>
      <c r="N164" s="238"/>
      <c r="O164" s="478"/>
      <c r="P164" s="587"/>
      <c r="Q164" s="600"/>
      <c r="R164" s="481"/>
      <c r="S164" s="481"/>
      <c r="T164" s="482"/>
    </row>
    <row r="165" spans="1:20" ht="15" hidden="1" thickBot="1">
      <c r="A165" s="320" t="s">
        <v>195</v>
      </c>
      <c r="B165" s="320"/>
      <c r="C165" s="334" t="s">
        <v>6</v>
      </c>
      <c r="D165" s="301">
        <v>60</v>
      </c>
      <c r="E165" s="246"/>
      <c r="F165" s="240"/>
      <c r="G165" s="246"/>
      <c r="H165" s="247" t="e">
        <f>F165*#REF!/1000</f>
        <v>#REF!</v>
      </c>
      <c r="I165" s="246"/>
      <c r="J165" s="300">
        <v>100</v>
      </c>
      <c r="K165" s="270">
        <v>0.48</v>
      </c>
      <c r="L165" s="33">
        <v>0.12</v>
      </c>
      <c r="M165" s="33">
        <v>1.56</v>
      </c>
      <c r="N165" s="33">
        <v>8.4</v>
      </c>
      <c r="O165" s="123">
        <v>2.94</v>
      </c>
      <c r="P165" s="613">
        <f>K165*1.7</f>
        <v>0.81599999999999995</v>
      </c>
      <c r="Q165" s="544">
        <f t="shared" ref="Q165:T165" si="127">L165*1.7</f>
        <v>0.20399999999999999</v>
      </c>
      <c r="R165" s="468">
        <f t="shared" si="127"/>
        <v>2.6520000000000001</v>
      </c>
      <c r="S165" s="468">
        <f t="shared" si="127"/>
        <v>14.28</v>
      </c>
      <c r="T165" s="295">
        <f t="shared" si="127"/>
        <v>4.9980000000000002</v>
      </c>
    </row>
    <row r="166" spans="1:20" ht="15" hidden="1" thickBot="1">
      <c r="A166" s="319" t="s">
        <v>241</v>
      </c>
      <c r="B166" s="319"/>
      <c r="C166" s="334" t="s">
        <v>285</v>
      </c>
      <c r="D166" s="299">
        <v>200</v>
      </c>
      <c r="E166" s="246">
        <f>E165</f>
        <v>0</v>
      </c>
      <c r="F166" s="240"/>
      <c r="G166" s="246"/>
      <c r="H166" s="247" t="e">
        <f>F166*#REF!/1000</f>
        <v>#REF!</v>
      </c>
      <c r="I166" s="246"/>
      <c r="J166" s="300">
        <v>250</v>
      </c>
      <c r="K166" s="272">
        <v>1.6</v>
      </c>
      <c r="L166" s="99">
        <v>6.4</v>
      </c>
      <c r="M166" s="99">
        <v>5</v>
      </c>
      <c r="N166" s="99">
        <v>56</v>
      </c>
      <c r="O166" s="189">
        <v>19.55</v>
      </c>
      <c r="P166" s="613">
        <f t="shared" ref="P166" si="128">K166*1.7</f>
        <v>2.72</v>
      </c>
      <c r="Q166" s="544">
        <f t="shared" ref="Q166" si="129">L166*1.7</f>
        <v>10.88</v>
      </c>
      <c r="R166" s="468">
        <f t="shared" ref="R166" si="130">M166*1.7</f>
        <v>8.5</v>
      </c>
      <c r="S166" s="468">
        <f t="shared" ref="S166" si="131">N166*1.7</f>
        <v>95.2</v>
      </c>
      <c r="T166" s="295">
        <f t="shared" ref="T166" si="132">O166*1.7</f>
        <v>33.234999999999999</v>
      </c>
    </row>
    <row r="167" spans="1:20" ht="15" hidden="1" thickBot="1">
      <c r="A167" s="320" t="s">
        <v>276</v>
      </c>
      <c r="B167" s="320"/>
      <c r="C167" s="334" t="s">
        <v>277</v>
      </c>
      <c r="D167" s="301" t="s">
        <v>263</v>
      </c>
      <c r="E167" s="246" t="e">
        <f>#REF!</f>
        <v>#REF!</v>
      </c>
      <c r="F167" s="240"/>
      <c r="G167" s="246"/>
      <c r="H167" s="247" t="e">
        <f>F167*#REF!/1000</f>
        <v>#REF!</v>
      </c>
      <c r="I167" s="246"/>
      <c r="J167" s="310" t="s">
        <v>263</v>
      </c>
      <c r="K167" s="290">
        <v>18.5</v>
      </c>
      <c r="L167" s="170">
        <v>24.5</v>
      </c>
      <c r="M167" s="170">
        <v>4.3</v>
      </c>
      <c r="N167" s="170">
        <v>324</v>
      </c>
      <c r="O167" s="500">
        <v>37.56</v>
      </c>
      <c r="P167" s="614">
        <f>K167</f>
        <v>18.5</v>
      </c>
      <c r="Q167" s="545">
        <f t="shared" ref="Q167:T167" si="133">L167</f>
        <v>24.5</v>
      </c>
      <c r="R167" s="539">
        <f t="shared" si="133"/>
        <v>4.3</v>
      </c>
      <c r="S167" s="539">
        <f t="shared" si="133"/>
        <v>324</v>
      </c>
      <c r="T167" s="580">
        <f t="shared" si="133"/>
        <v>37.56</v>
      </c>
    </row>
    <row r="168" spans="1:20" ht="15" hidden="1" thickBot="1">
      <c r="A168" s="320" t="s">
        <v>261</v>
      </c>
      <c r="B168" s="320"/>
      <c r="C168" s="334" t="s">
        <v>260</v>
      </c>
      <c r="D168" s="301">
        <v>150</v>
      </c>
      <c r="E168" s="246">
        <f>E160</f>
        <v>0</v>
      </c>
      <c r="F168" s="246"/>
      <c r="G168" s="246"/>
      <c r="H168" s="251" t="e">
        <f>F168*#REF!/1000</f>
        <v>#REF!</v>
      </c>
      <c r="I168" s="246"/>
      <c r="J168" s="300">
        <v>180</v>
      </c>
      <c r="K168" s="270">
        <v>7</v>
      </c>
      <c r="L168" s="33">
        <v>8</v>
      </c>
      <c r="M168" s="33">
        <v>24</v>
      </c>
      <c r="N168" s="33">
        <v>200</v>
      </c>
      <c r="O168" s="123">
        <v>0</v>
      </c>
      <c r="P168" s="342">
        <f t="shared" ref="P168" si="134">K168*1.7</f>
        <v>11.9</v>
      </c>
      <c r="Q168" s="566">
        <f t="shared" ref="Q168" si="135">L168*1.7</f>
        <v>13.6</v>
      </c>
      <c r="R168" s="33">
        <f t="shared" ref="R168" si="136">M168*1.7</f>
        <v>40.799999999999997</v>
      </c>
      <c r="S168" s="33">
        <f t="shared" ref="S168" si="137">N168*1.7</f>
        <v>340</v>
      </c>
      <c r="T168" s="271">
        <f t="shared" ref="T168" si="138">O168*1.7</f>
        <v>0</v>
      </c>
    </row>
    <row r="169" spans="1:20" ht="15" hidden="1" thickBot="1">
      <c r="A169" s="691" t="s">
        <v>207</v>
      </c>
      <c r="B169" s="691"/>
      <c r="C169" s="681" t="s">
        <v>353</v>
      </c>
      <c r="D169" s="303">
        <v>200</v>
      </c>
      <c r="E169" s="252" t="e">
        <f>#REF!</f>
        <v>#REF!</v>
      </c>
      <c r="F169" s="241"/>
      <c r="G169" s="252"/>
      <c r="H169" s="255" t="e">
        <f>F169*#REF!/1000</f>
        <v>#REF!</v>
      </c>
      <c r="I169" s="252"/>
      <c r="J169" s="310">
        <v>200</v>
      </c>
      <c r="K169" s="688">
        <v>0.6</v>
      </c>
      <c r="L169" s="689">
        <v>0.2</v>
      </c>
      <c r="M169" s="689">
        <v>29.6</v>
      </c>
      <c r="N169" s="689">
        <v>110</v>
      </c>
      <c r="O169" s="695">
        <v>0.73</v>
      </c>
      <c r="P169" s="702">
        <v>0.6</v>
      </c>
      <c r="Q169" s="688">
        <v>0.2</v>
      </c>
      <c r="R169" s="689">
        <v>29.6</v>
      </c>
      <c r="S169" s="689">
        <v>110</v>
      </c>
      <c r="T169" s="695">
        <v>0.73</v>
      </c>
    </row>
    <row r="170" spans="1:20" ht="15" hidden="1" thickBot="1">
      <c r="A170" s="320" t="s">
        <v>135</v>
      </c>
      <c r="B170" s="320"/>
      <c r="C170" s="334" t="s">
        <v>15</v>
      </c>
      <c r="D170" s="301">
        <v>40</v>
      </c>
      <c r="E170" s="246"/>
      <c r="F170" s="240">
        <v>50</v>
      </c>
      <c r="G170" s="246">
        <v>50</v>
      </c>
      <c r="H170" s="247" t="e">
        <f>F170*#REF!/1000</f>
        <v>#REF!</v>
      </c>
      <c r="I170" s="246"/>
      <c r="J170" s="300">
        <v>60</v>
      </c>
      <c r="K170" s="270">
        <v>2.8</v>
      </c>
      <c r="L170" s="33">
        <v>0.51</v>
      </c>
      <c r="M170" s="33">
        <v>6.5</v>
      </c>
      <c r="N170" s="33">
        <v>90</v>
      </c>
      <c r="O170" s="123">
        <v>0</v>
      </c>
      <c r="P170" s="613">
        <f>K170*1.7</f>
        <v>4.76</v>
      </c>
      <c r="Q170" s="544">
        <f t="shared" ref="Q170" si="139">L170*1.7</f>
        <v>0.86699999999999999</v>
      </c>
      <c r="R170" s="468">
        <f t="shared" ref="R170" si="140">M170*1.7</f>
        <v>11.049999999999999</v>
      </c>
      <c r="S170" s="468">
        <f t="shared" ref="S170" si="141">N170*1.7</f>
        <v>153</v>
      </c>
      <c r="T170" s="295">
        <f t="shared" ref="T170" si="142">O170*1.7</f>
        <v>0</v>
      </c>
    </row>
    <row r="171" spans="1:20" ht="15" hidden="1" thickBot="1">
      <c r="A171" s="320" t="s">
        <v>135</v>
      </c>
      <c r="B171" s="320"/>
      <c r="C171" s="334" t="s">
        <v>5</v>
      </c>
      <c r="D171" s="303">
        <v>20</v>
      </c>
      <c r="E171" s="246"/>
      <c r="F171" s="240">
        <v>50</v>
      </c>
      <c r="G171" s="246">
        <v>50</v>
      </c>
      <c r="H171" s="247" t="e">
        <f>F171*#REF!/1000</f>
        <v>#REF!</v>
      </c>
      <c r="I171" s="248"/>
      <c r="J171" s="300">
        <v>30</v>
      </c>
      <c r="K171" s="274">
        <v>4.0999999999999996</v>
      </c>
      <c r="L171" s="46">
        <v>0.7</v>
      </c>
      <c r="M171" s="356">
        <v>4.5999999999999996</v>
      </c>
      <c r="N171" s="46">
        <v>97.5</v>
      </c>
      <c r="O171" s="185">
        <v>0</v>
      </c>
      <c r="P171" s="659">
        <f>K171*1.7</f>
        <v>6.9699999999999989</v>
      </c>
      <c r="Q171" s="632">
        <f t="shared" ref="Q171" si="143">L171*1.7</f>
        <v>1.19</v>
      </c>
      <c r="R171" s="487">
        <f t="shared" ref="R171" si="144">M171*1.7</f>
        <v>7.8199999999999994</v>
      </c>
      <c r="S171" s="487">
        <f t="shared" ref="S171" si="145">N171*1.7</f>
        <v>165.75</v>
      </c>
      <c r="T171" s="488">
        <f t="shared" ref="T171" si="146">O171*1.7</f>
        <v>0</v>
      </c>
    </row>
    <row r="172" spans="1:20" ht="15" hidden="1" thickBot="1">
      <c r="A172" s="377"/>
      <c r="B172" s="432"/>
      <c r="C172" s="363" t="s">
        <v>107</v>
      </c>
      <c r="D172" s="394"/>
      <c r="E172" s="365"/>
      <c r="F172" s="365"/>
      <c r="G172" s="365"/>
      <c r="H172" s="367" t="e">
        <f>F172*#REF!/1000</f>
        <v>#REF!</v>
      </c>
      <c r="I172" s="365"/>
      <c r="J172" s="368"/>
      <c r="K172" s="528">
        <f t="shared" ref="K172:T172" si="147">SUM(K165:K171)</f>
        <v>35.08</v>
      </c>
      <c r="L172" s="528">
        <f t="shared" si="147"/>
        <v>40.43</v>
      </c>
      <c r="M172" s="528">
        <f t="shared" si="147"/>
        <v>75.56</v>
      </c>
      <c r="N172" s="528">
        <f t="shared" si="147"/>
        <v>885.9</v>
      </c>
      <c r="O172" s="542">
        <f t="shared" si="147"/>
        <v>60.78</v>
      </c>
      <c r="P172" s="582">
        <f t="shared" si="147"/>
        <v>46.265999999999998</v>
      </c>
      <c r="Q172" s="631">
        <f t="shared" si="147"/>
        <v>51.441000000000003</v>
      </c>
      <c r="R172" s="553">
        <f t="shared" si="147"/>
        <v>104.72199999999999</v>
      </c>
      <c r="S172" s="553">
        <f t="shared" si="147"/>
        <v>1202.23</v>
      </c>
      <c r="T172" s="486">
        <f t="shared" si="147"/>
        <v>76.52300000000001</v>
      </c>
    </row>
    <row r="173" spans="1:20" ht="15" hidden="1" thickBot="1">
      <c r="A173" s="319"/>
      <c r="B173" s="326" t="s">
        <v>296</v>
      </c>
      <c r="C173" s="343"/>
      <c r="D173" s="299"/>
      <c r="E173" s="246"/>
      <c r="F173" s="240"/>
      <c r="G173" s="246"/>
      <c r="H173" s="246"/>
      <c r="I173" s="246"/>
      <c r="J173" s="300"/>
      <c r="K173" s="286"/>
      <c r="L173" s="11"/>
      <c r="M173" s="11"/>
      <c r="N173" s="6"/>
      <c r="O173" s="179"/>
      <c r="P173" s="668"/>
      <c r="Q173" s="646"/>
      <c r="R173" s="11"/>
      <c r="S173" s="6"/>
      <c r="T173" s="287"/>
    </row>
    <row r="174" spans="1:20" ht="15" hidden="1" thickBot="1">
      <c r="A174" s="319" t="s">
        <v>298</v>
      </c>
      <c r="B174" s="319"/>
      <c r="C174" s="334" t="s">
        <v>278</v>
      </c>
      <c r="D174" s="303">
        <v>200</v>
      </c>
      <c r="E174" s="246"/>
      <c r="F174" s="240"/>
      <c r="G174" s="246"/>
      <c r="H174" s="247"/>
      <c r="I174" s="248"/>
      <c r="J174" s="312">
        <v>200</v>
      </c>
      <c r="K174" s="270">
        <v>1</v>
      </c>
      <c r="L174" s="33">
        <v>0</v>
      </c>
      <c r="M174" s="33">
        <v>27.4</v>
      </c>
      <c r="N174" s="33">
        <v>112</v>
      </c>
      <c r="O174" s="123">
        <v>2.8</v>
      </c>
      <c r="P174" s="270">
        <v>1</v>
      </c>
      <c r="Q174" s="33">
        <v>0</v>
      </c>
      <c r="R174" s="33">
        <v>27.4</v>
      </c>
      <c r="S174" s="33">
        <v>112</v>
      </c>
      <c r="T174" s="123">
        <v>2.8</v>
      </c>
    </row>
    <row r="175" spans="1:20" ht="15" hidden="1" thickBot="1">
      <c r="A175" s="320" t="s">
        <v>267</v>
      </c>
      <c r="B175" s="320"/>
      <c r="C175" s="334" t="s">
        <v>266</v>
      </c>
      <c r="D175" s="301">
        <v>20</v>
      </c>
      <c r="E175" s="246"/>
      <c r="F175" s="240">
        <v>20</v>
      </c>
      <c r="G175" s="246"/>
      <c r="H175" s="247"/>
      <c r="I175" s="246"/>
      <c r="J175" s="300">
        <v>20</v>
      </c>
      <c r="K175" s="270">
        <v>1.5</v>
      </c>
      <c r="L175" s="33">
        <v>1.9</v>
      </c>
      <c r="M175" s="33">
        <v>34.799999999999997</v>
      </c>
      <c r="N175" s="33">
        <v>140</v>
      </c>
      <c r="O175" s="123"/>
      <c r="P175" s="342">
        <v>1.5</v>
      </c>
      <c r="Q175" s="566">
        <v>1.9</v>
      </c>
      <c r="R175" s="33">
        <v>34.799999999999997</v>
      </c>
      <c r="S175" s="33">
        <v>140</v>
      </c>
      <c r="T175" s="271"/>
    </row>
    <row r="176" spans="1:20" ht="15" hidden="1" thickBot="1">
      <c r="A176" s="377"/>
      <c r="B176" s="432"/>
      <c r="C176" s="363" t="s">
        <v>107</v>
      </c>
      <c r="D176" s="394"/>
      <c r="E176" s="365"/>
      <c r="F176" s="365"/>
      <c r="G176" s="365"/>
      <c r="H176" s="367" t="e">
        <f>F176*#REF!/1000</f>
        <v>#REF!</v>
      </c>
      <c r="I176" s="365"/>
      <c r="J176" s="368"/>
      <c r="K176" s="521">
        <f>SUM(K174:K175)</f>
        <v>2.5</v>
      </c>
      <c r="L176" s="521">
        <f t="shared" ref="L176:T176" si="148">SUM(L174:L175)</f>
        <v>1.9</v>
      </c>
      <c r="M176" s="521">
        <f t="shared" si="148"/>
        <v>62.199999999999996</v>
      </c>
      <c r="N176" s="521">
        <f t="shared" si="148"/>
        <v>252</v>
      </c>
      <c r="O176" s="567">
        <f t="shared" si="148"/>
        <v>2.8</v>
      </c>
      <c r="P176" s="522">
        <f t="shared" si="148"/>
        <v>2.5</v>
      </c>
      <c r="Q176" s="626">
        <f t="shared" si="148"/>
        <v>1.9</v>
      </c>
      <c r="R176" s="521">
        <f t="shared" si="148"/>
        <v>62.199999999999996</v>
      </c>
      <c r="S176" s="521">
        <f t="shared" si="148"/>
        <v>252</v>
      </c>
      <c r="T176" s="522">
        <f t="shared" si="148"/>
        <v>2.8</v>
      </c>
    </row>
    <row r="177" spans="1:20" ht="15" hidden="1" thickBot="1">
      <c r="A177" s="377"/>
      <c r="B177" s="377"/>
      <c r="C177" s="398" t="s">
        <v>335</v>
      </c>
      <c r="D177" s="379"/>
      <c r="E177" s="380"/>
      <c r="F177" s="380"/>
      <c r="G177" s="380"/>
      <c r="H177" s="416"/>
      <c r="I177" s="380"/>
      <c r="J177" s="381"/>
      <c r="K177" s="550">
        <f t="shared" ref="K177:T177" si="149">K176+K172+K163</f>
        <v>47.58</v>
      </c>
      <c r="L177" s="550">
        <f t="shared" si="149"/>
        <v>51.08</v>
      </c>
      <c r="M177" s="550">
        <f t="shared" si="149"/>
        <v>190.39</v>
      </c>
      <c r="N177" s="550">
        <f t="shared" si="149"/>
        <v>1572.65</v>
      </c>
      <c r="O177" s="572">
        <f t="shared" si="149"/>
        <v>87.89</v>
      </c>
      <c r="P177" s="552">
        <f t="shared" si="149"/>
        <v>62.165999999999997</v>
      </c>
      <c r="Q177" s="629">
        <f t="shared" si="149"/>
        <v>64.716000000000008</v>
      </c>
      <c r="R177" s="551">
        <f t="shared" si="149"/>
        <v>233.31700000000001</v>
      </c>
      <c r="S177" s="551">
        <f t="shared" si="149"/>
        <v>2023.355</v>
      </c>
      <c r="T177" s="552">
        <f t="shared" si="149"/>
        <v>104.42800000000001</v>
      </c>
    </row>
    <row r="178" spans="1:20" ht="18.600000000000001" hidden="1" thickBot="1">
      <c r="A178" s="434"/>
      <c r="B178" s="434"/>
      <c r="C178" s="434"/>
      <c r="D178" s="435" t="s">
        <v>345</v>
      </c>
      <c r="E178" s="436"/>
      <c r="F178" s="436"/>
      <c r="G178" s="436"/>
      <c r="H178" s="437"/>
      <c r="I178" s="436"/>
      <c r="J178" s="438"/>
      <c r="K178" s="439"/>
      <c r="L178" s="440"/>
      <c r="M178" s="440"/>
      <c r="N178" s="440"/>
      <c r="O178" s="506"/>
      <c r="P178" s="666"/>
      <c r="Q178" s="642"/>
      <c r="R178" s="503"/>
      <c r="S178" s="503"/>
      <c r="T178" s="504"/>
    </row>
    <row r="179" spans="1:20" ht="28.2" hidden="1" thickBot="1">
      <c r="A179" s="351" t="s">
        <v>110</v>
      </c>
      <c r="B179" s="318" t="s">
        <v>109</v>
      </c>
      <c r="C179" s="340" t="s">
        <v>18</v>
      </c>
      <c r="D179" s="307" t="s">
        <v>19</v>
      </c>
      <c r="E179" s="242" t="s">
        <v>29</v>
      </c>
      <c r="F179" s="242" t="s">
        <v>20</v>
      </c>
      <c r="G179" s="242" t="s">
        <v>21</v>
      </c>
      <c r="H179" s="243" t="s">
        <v>33</v>
      </c>
      <c r="I179" s="242"/>
      <c r="J179" s="307" t="s">
        <v>19</v>
      </c>
      <c r="K179" s="267" t="s">
        <v>23</v>
      </c>
      <c r="L179" s="5" t="s">
        <v>24</v>
      </c>
      <c r="M179" s="5" t="s">
        <v>22</v>
      </c>
      <c r="N179" s="6" t="s">
        <v>25</v>
      </c>
      <c r="O179" s="183" t="s">
        <v>26</v>
      </c>
      <c r="P179" s="333" t="s">
        <v>23</v>
      </c>
      <c r="Q179" s="597" t="s">
        <v>24</v>
      </c>
      <c r="R179" s="5" t="s">
        <v>22</v>
      </c>
      <c r="S179" s="6" t="s">
        <v>25</v>
      </c>
      <c r="T179" s="268" t="s">
        <v>26</v>
      </c>
    </row>
    <row r="180" spans="1:20" ht="15" hidden="1" thickBot="1">
      <c r="A180" s="319"/>
      <c r="B180" s="327" t="s">
        <v>28</v>
      </c>
      <c r="C180" s="321"/>
      <c r="D180" s="309"/>
      <c r="E180" s="242"/>
      <c r="F180" s="242"/>
      <c r="G180" s="242"/>
      <c r="H180" s="243"/>
      <c r="I180" s="242"/>
      <c r="J180" s="296"/>
      <c r="K180" s="267"/>
      <c r="L180" s="5"/>
      <c r="M180" s="5"/>
      <c r="N180" s="6"/>
      <c r="O180" s="183"/>
      <c r="P180" s="333"/>
      <c r="Q180" s="597"/>
      <c r="R180" s="5"/>
      <c r="S180" s="6"/>
      <c r="T180" s="268"/>
    </row>
    <row r="181" spans="1:20" ht="15" hidden="1" thickBot="1">
      <c r="A181" s="320" t="s">
        <v>93</v>
      </c>
      <c r="B181" s="319"/>
      <c r="C181" s="334" t="s">
        <v>221</v>
      </c>
      <c r="D181" s="299">
        <v>200</v>
      </c>
      <c r="E181" s="246" t="e">
        <f>#REF!</f>
        <v>#REF!</v>
      </c>
      <c r="F181" s="240"/>
      <c r="G181" s="246"/>
      <c r="H181" s="247"/>
      <c r="I181" s="246"/>
      <c r="J181" s="300">
        <v>200</v>
      </c>
      <c r="K181" s="270">
        <v>8.3000000000000007</v>
      </c>
      <c r="L181" s="33">
        <v>8</v>
      </c>
      <c r="M181" s="33">
        <v>45.7</v>
      </c>
      <c r="N181" s="33">
        <v>286</v>
      </c>
      <c r="O181" s="123">
        <v>0.65</v>
      </c>
      <c r="P181" s="342">
        <f>K181</f>
        <v>8.3000000000000007</v>
      </c>
      <c r="Q181" s="342">
        <f t="shared" ref="Q181:Q182" si="150">L181</f>
        <v>8</v>
      </c>
      <c r="R181" s="342">
        <f t="shared" ref="R181:R182" si="151">M181</f>
        <v>45.7</v>
      </c>
      <c r="S181" s="342">
        <f t="shared" ref="S181:S182" si="152">N181</f>
        <v>286</v>
      </c>
      <c r="T181" s="342">
        <f t="shared" ref="T181:T182" si="153">O181</f>
        <v>0.65</v>
      </c>
    </row>
    <row r="182" spans="1:20" ht="15" hidden="1" thickBot="1">
      <c r="A182" s="319" t="s">
        <v>90</v>
      </c>
      <c r="B182" s="319"/>
      <c r="C182" s="681" t="s">
        <v>356</v>
      </c>
      <c r="D182" s="303">
        <v>200</v>
      </c>
      <c r="E182" s="252">
        <f>E176</f>
        <v>0</v>
      </c>
      <c r="F182" s="252"/>
      <c r="G182" s="252"/>
      <c r="H182" s="252" t="e">
        <f>F182*#REF!/1000</f>
        <v>#REF!</v>
      </c>
      <c r="I182" s="252"/>
      <c r="J182" s="310">
        <v>200</v>
      </c>
      <c r="K182" s="688">
        <v>0.2</v>
      </c>
      <c r="L182" s="689">
        <v>0</v>
      </c>
      <c r="M182" s="689">
        <v>15</v>
      </c>
      <c r="N182" s="689">
        <v>58</v>
      </c>
      <c r="O182" s="690">
        <v>0</v>
      </c>
      <c r="P182" s="693">
        <f>K182</f>
        <v>0.2</v>
      </c>
      <c r="Q182" s="694">
        <f t="shared" si="150"/>
        <v>0</v>
      </c>
      <c r="R182" s="689">
        <f t="shared" si="151"/>
        <v>15</v>
      </c>
      <c r="S182" s="689">
        <f t="shared" si="152"/>
        <v>58</v>
      </c>
      <c r="T182" s="701">
        <f t="shared" si="153"/>
        <v>0</v>
      </c>
    </row>
    <row r="183" spans="1:20" ht="15" hidden="1" thickBot="1">
      <c r="A183" s="319" t="s">
        <v>256</v>
      </c>
      <c r="B183" s="319"/>
      <c r="C183" s="703" t="s">
        <v>323</v>
      </c>
      <c r="D183" s="781" t="s">
        <v>307</v>
      </c>
      <c r="E183" s="704"/>
      <c r="F183" s="704"/>
      <c r="G183" s="704"/>
      <c r="H183" s="782"/>
      <c r="I183" s="704"/>
      <c r="J183" s="783" t="s">
        <v>307</v>
      </c>
      <c r="K183" s="705">
        <v>1.6</v>
      </c>
      <c r="L183" s="706">
        <v>17.12</v>
      </c>
      <c r="M183" s="689">
        <v>10.52</v>
      </c>
      <c r="N183" s="706">
        <v>202.52</v>
      </c>
      <c r="O183" s="707">
        <v>0</v>
      </c>
      <c r="P183" s="729">
        <v>1.6</v>
      </c>
      <c r="Q183" s="730">
        <v>17.12</v>
      </c>
      <c r="R183" s="689">
        <v>10.52</v>
      </c>
      <c r="S183" s="706">
        <v>202.52</v>
      </c>
      <c r="T183" s="731">
        <v>0</v>
      </c>
    </row>
    <row r="184" spans="1:20" ht="15" hidden="1" thickBot="1">
      <c r="A184" s="320" t="s">
        <v>135</v>
      </c>
      <c r="B184" s="320"/>
      <c r="C184" s="334" t="s">
        <v>5</v>
      </c>
      <c r="D184" s="301">
        <v>30</v>
      </c>
      <c r="E184" s="246"/>
      <c r="F184" s="240">
        <v>20</v>
      </c>
      <c r="G184" s="246">
        <v>20</v>
      </c>
      <c r="H184" s="247" t="e">
        <f>F184*#REF!/1000</f>
        <v>#REF!</v>
      </c>
      <c r="I184" s="246"/>
      <c r="J184" s="300">
        <v>40</v>
      </c>
      <c r="K184" s="518">
        <v>2</v>
      </c>
      <c r="L184" s="519">
        <v>0.35</v>
      </c>
      <c r="M184" s="519">
        <v>0.33</v>
      </c>
      <c r="N184" s="519">
        <v>48.75</v>
      </c>
      <c r="O184" s="532"/>
      <c r="P184" s="610">
        <f>K184*1.34</f>
        <v>2.68</v>
      </c>
      <c r="Q184" s="547">
        <f t="shared" ref="Q184:T184" si="154">L184*1.34</f>
        <v>0.46899999999999997</v>
      </c>
      <c r="R184" s="170">
        <f t="shared" si="154"/>
        <v>0.44220000000000004</v>
      </c>
      <c r="S184" s="170">
        <f t="shared" si="154"/>
        <v>65.325000000000003</v>
      </c>
      <c r="T184" s="559">
        <f t="shared" si="154"/>
        <v>0</v>
      </c>
    </row>
    <row r="185" spans="1:20" ht="15" hidden="1" thickBot="1">
      <c r="A185" s="353" t="s">
        <v>280</v>
      </c>
      <c r="B185" s="353"/>
      <c r="C185" s="348" t="s">
        <v>16</v>
      </c>
      <c r="D185" s="316" t="s">
        <v>282</v>
      </c>
      <c r="E185" s="260" t="s">
        <v>282</v>
      </c>
      <c r="F185" s="260" t="s">
        <v>282</v>
      </c>
      <c r="G185" s="260" t="s">
        <v>282</v>
      </c>
      <c r="H185" s="260" t="s">
        <v>282</v>
      </c>
      <c r="I185" s="260" t="s">
        <v>282</v>
      </c>
      <c r="J185" s="354" t="s">
        <v>282</v>
      </c>
      <c r="K185" s="355">
        <v>1.5</v>
      </c>
      <c r="L185" s="356">
        <v>0.5</v>
      </c>
      <c r="M185" s="356">
        <v>21</v>
      </c>
      <c r="N185" s="356">
        <v>95</v>
      </c>
      <c r="O185" s="371">
        <v>10</v>
      </c>
      <c r="P185" s="657">
        <v>1.5</v>
      </c>
      <c r="Q185" s="573">
        <v>0.5</v>
      </c>
      <c r="R185" s="454">
        <v>21</v>
      </c>
      <c r="S185" s="454">
        <v>95</v>
      </c>
      <c r="T185" s="455">
        <v>10</v>
      </c>
    </row>
    <row r="186" spans="1:20" ht="15" hidden="1" thickBot="1">
      <c r="A186" s="377"/>
      <c r="B186" s="377"/>
      <c r="C186" s="363" t="s">
        <v>107</v>
      </c>
      <c r="D186" s="364"/>
      <c r="E186" s="365"/>
      <c r="F186" s="366"/>
      <c r="G186" s="365"/>
      <c r="H186" s="367"/>
      <c r="I186" s="365"/>
      <c r="J186" s="368"/>
      <c r="K186" s="675">
        <f t="shared" ref="K186:T186" si="155">K181+K182+K183+K184+K185</f>
        <v>13.6</v>
      </c>
      <c r="L186" s="676">
        <f t="shared" si="155"/>
        <v>25.970000000000002</v>
      </c>
      <c r="M186" s="676">
        <f t="shared" si="155"/>
        <v>92.55</v>
      </c>
      <c r="N186" s="676">
        <f t="shared" si="155"/>
        <v>690.27</v>
      </c>
      <c r="O186" s="677">
        <f t="shared" si="155"/>
        <v>10.65</v>
      </c>
      <c r="P186" s="696">
        <f t="shared" si="155"/>
        <v>14.28</v>
      </c>
      <c r="Q186" s="697">
        <f t="shared" si="155"/>
        <v>26.089000000000002</v>
      </c>
      <c r="R186" s="698">
        <f t="shared" si="155"/>
        <v>92.662199999999999</v>
      </c>
      <c r="S186" s="698">
        <f t="shared" si="155"/>
        <v>706.84500000000003</v>
      </c>
      <c r="T186" s="699">
        <f t="shared" si="155"/>
        <v>10.65</v>
      </c>
    </row>
    <row r="187" spans="1:20" ht="15" hidden="1" thickBot="1">
      <c r="A187" s="372"/>
      <c r="B187" s="373" t="s">
        <v>27</v>
      </c>
      <c r="C187" s="338"/>
      <c r="D187" s="306"/>
      <c r="E187" s="359"/>
      <c r="F187" s="250"/>
      <c r="G187" s="359"/>
      <c r="H187" s="360"/>
      <c r="I187" s="359"/>
      <c r="J187" s="361"/>
      <c r="K187" s="421"/>
      <c r="L187" s="238"/>
      <c r="M187" s="238"/>
      <c r="N187" s="238"/>
      <c r="O187" s="478"/>
      <c r="P187" s="587"/>
      <c r="Q187" s="600"/>
      <c r="R187" s="481"/>
      <c r="S187" s="481"/>
      <c r="T187" s="482"/>
    </row>
    <row r="188" spans="1:20" ht="15" hidden="1" thickBot="1">
      <c r="A188" s="320" t="s">
        <v>195</v>
      </c>
      <c r="B188" s="320"/>
      <c r="C188" s="334" t="s">
        <v>363</v>
      </c>
      <c r="D188" s="301">
        <v>60</v>
      </c>
      <c r="E188" s="246"/>
      <c r="F188" s="240"/>
      <c r="G188" s="246"/>
      <c r="H188" s="247" t="e">
        <f>F188*#REF!/1000</f>
        <v>#REF!</v>
      </c>
      <c r="I188" s="246"/>
      <c r="J188" s="300">
        <v>100</v>
      </c>
      <c r="K188" s="270">
        <v>0.48</v>
      </c>
      <c r="L188" s="33">
        <v>0.12</v>
      </c>
      <c r="M188" s="33">
        <v>1.56</v>
      </c>
      <c r="N188" s="33">
        <v>38.4</v>
      </c>
      <c r="O188" s="123">
        <v>2.94</v>
      </c>
      <c r="P188" s="613">
        <f>K188*1.7</f>
        <v>0.81599999999999995</v>
      </c>
      <c r="Q188" s="544">
        <f t="shared" ref="Q188:T188" si="156">L188*1.7</f>
        <v>0.20399999999999999</v>
      </c>
      <c r="R188" s="468">
        <f t="shared" si="156"/>
        <v>2.6520000000000001</v>
      </c>
      <c r="S188" s="468">
        <f t="shared" si="156"/>
        <v>65.28</v>
      </c>
      <c r="T188" s="295">
        <f t="shared" si="156"/>
        <v>4.9980000000000002</v>
      </c>
    </row>
    <row r="189" spans="1:20" ht="15" hidden="1" thickBot="1">
      <c r="A189" s="319" t="s">
        <v>166</v>
      </c>
      <c r="B189" s="319"/>
      <c r="C189" s="334" t="s">
        <v>165</v>
      </c>
      <c r="D189" s="299">
        <v>200</v>
      </c>
      <c r="E189" s="246">
        <f>E187</f>
        <v>0</v>
      </c>
      <c r="F189" s="240"/>
      <c r="G189" s="246"/>
      <c r="H189" s="247" t="e">
        <f>F189*#REF!/1000</f>
        <v>#REF!</v>
      </c>
      <c r="I189" s="246"/>
      <c r="J189" s="310">
        <v>250</v>
      </c>
      <c r="K189" s="272">
        <v>2.4</v>
      </c>
      <c r="L189" s="99">
        <v>11.5</v>
      </c>
      <c r="M189" s="99">
        <v>36.6</v>
      </c>
      <c r="N189" s="99">
        <v>190</v>
      </c>
      <c r="O189" s="189">
        <v>16.8</v>
      </c>
      <c r="P189" s="613">
        <f t="shared" ref="P189" si="157">K189*1.7</f>
        <v>4.08</v>
      </c>
      <c r="Q189" s="544">
        <f t="shared" ref="Q189" si="158">L189*1.7</f>
        <v>19.55</v>
      </c>
      <c r="R189" s="468">
        <f t="shared" ref="R189" si="159">M189*1.7</f>
        <v>62.22</v>
      </c>
      <c r="S189" s="468">
        <f t="shared" ref="S189" si="160">N189*1.7</f>
        <v>323</v>
      </c>
      <c r="T189" s="295">
        <f t="shared" ref="T189" si="161">O189*1.7</f>
        <v>28.56</v>
      </c>
    </row>
    <row r="190" spans="1:20" ht="15" hidden="1" thickBot="1">
      <c r="A190" s="319" t="s">
        <v>171</v>
      </c>
      <c r="B190" s="319"/>
      <c r="C190" s="336" t="s">
        <v>352</v>
      </c>
      <c r="D190" s="311" t="s">
        <v>263</v>
      </c>
      <c r="E190" s="311" t="s">
        <v>386</v>
      </c>
      <c r="F190" s="311" t="s">
        <v>387</v>
      </c>
      <c r="G190" s="311" t="s">
        <v>388</v>
      </c>
      <c r="H190" s="311" t="s">
        <v>389</v>
      </c>
      <c r="I190" s="311" t="s">
        <v>390</v>
      </c>
      <c r="J190" s="311" t="s">
        <v>391</v>
      </c>
      <c r="K190" s="688">
        <v>11.5</v>
      </c>
      <c r="L190" s="689">
        <v>11</v>
      </c>
      <c r="M190" s="689">
        <v>9</v>
      </c>
      <c r="N190" s="689">
        <v>192.5</v>
      </c>
      <c r="O190" s="690">
        <v>1.2E-2</v>
      </c>
      <c r="P190" s="688">
        <v>11.5</v>
      </c>
      <c r="Q190" s="689">
        <v>11</v>
      </c>
      <c r="R190" s="689">
        <v>9</v>
      </c>
      <c r="S190" s="689">
        <v>192.5</v>
      </c>
      <c r="T190" s="690">
        <v>1.2E-2</v>
      </c>
    </row>
    <row r="191" spans="1:20" ht="15" hidden="1" thickBot="1">
      <c r="A191" s="320" t="s">
        <v>130</v>
      </c>
      <c r="B191" s="320"/>
      <c r="C191" s="336" t="s">
        <v>39</v>
      </c>
      <c r="D191" s="303">
        <v>150</v>
      </c>
      <c r="E191" s="252" t="e">
        <f>#REF!</f>
        <v>#REF!</v>
      </c>
      <c r="F191" s="241"/>
      <c r="G191" s="252"/>
      <c r="H191" s="255" t="e">
        <f>F191*#REF!/1000</f>
        <v>#REF!</v>
      </c>
      <c r="I191" s="252"/>
      <c r="J191" s="310">
        <v>180</v>
      </c>
      <c r="K191" s="290">
        <v>3.6</v>
      </c>
      <c r="L191" s="170">
        <v>3.75</v>
      </c>
      <c r="M191" s="170">
        <v>31</v>
      </c>
      <c r="N191" s="170">
        <v>163.5</v>
      </c>
      <c r="O191" s="500">
        <v>0</v>
      </c>
      <c r="P191" s="614">
        <f>K191*1.2</f>
        <v>4.32</v>
      </c>
      <c r="Q191" s="545">
        <f t="shared" ref="Q191:T191" si="162">L191*1.2</f>
        <v>4.5</v>
      </c>
      <c r="R191" s="539">
        <f t="shared" si="162"/>
        <v>37.199999999999996</v>
      </c>
      <c r="S191" s="539">
        <f t="shared" si="162"/>
        <v>196.2</v>
      </c>
      <c r="T191" s="580">
        <f t="shared" si="162"/>
        <v>0</v>
      </c>
    </row>
    <row r="192" spans="1:20" ht="15" hidden="1" thickBot="1">
      <c r="A192" s="319" t="s">
        <v>141</v>
      </c>
      <c r="B192" s="320"/>
      <c r="C192" s="334" t="s">
        <v>155</v>
      </c>
      <c r="D192" s="299">
        <v>200</v>
      </c>
      <c r="E192" s="246">
        <v>200</v>
      </c>
      <c r="F192" s="246">
        <v>200</v>
      </c>
      <c r="G192" s="246">
        <v>200</v>
      </c>
      <c r="H192" s="246">
        <v>200</v>
      </c>
      <c r="I192" s="246">
        <v>200</v>
      </c>
      <c r="J192" s="300">
        <v>200</v>
      </c>
      <c r="K192" s="288">
        <v>0.2</v>
      </c>
      <c r="L192" s="141">
        <v>0.2</v>
      </c>
      <c r="M192" s="170">
        <v>29.6</v>
      </c>
      <c r="N192" s="141">
        <v>74</v>
      </c>
      <c r="O192" s="189">
        <v>22</v>
      </c>
      <c r="P192" s="650">
        <f>K192</f>
        <v>0.2</v>
      </c>
      <c r="Q192" s="132">
        <f t="shared" ref="Q192:S192" si="163">L192</f>
        <v>0.2</v>
      </c>
      <c r="R192" s="99">
        <f t="shared" si="163"/>
        <v>29.6</v>
      </c>
      <c r="S192" s="99">
        <f t="shared" si="163"/>
        <v>74</v>
      </c>
      <c r="T192" s="273">
        <v>22</v>
      </c>
    </row>
    <row r="193" spans="1:20" ht="15" hidden="1" thickBot="1">
      <c r="A193" s="320" t="s">
        <v>135</v>
      </c>
      <c r="B193" s="320"/>
      <c r="C193" s="334" t="s">
        <v>15</v>
      </c>
      <c r="D193" s="301">
        <v>40</v>
      </c>
      <c r="E193" s="246"/>
      <c r="F193" s="240">
        <v>50</v>
      </c>
      <c r="G193" s="246">
        <v>50</v>
      </c>
      <c r="H193" s="247" t="e">
        <f>F193*#REF!/1000</f>
        <v>#REF!</v>
      </c>
      <c r="I193" s="246"/>
      <c r="J193" s="300">
        <v>60</v>
      </c>
      <c r="K193" s="270">
        <v>2.8</v>
      </c>
      <c r="L193" s="33">
        <v>0.51</v>
      </c>
      <c r="M193" s="33">
        <v>6.5</v>
      </c>
      <c r="N193" s="33">
        <v>90</v>
      </c>
      <c r="O193" s="123">
        <v>0</v>
      </c>
      <c r="P193" s="659">
        <f>K193*1.7</f>
        <v>4.76</v>
      </c>
      <c r="Q193" s="632">
        <f t="shared" ref="Q193" si="164">L193*1.7</f>
        <v>0.86699999999999999</v>
      </c>
      <c r="R193" s="487">
        <f t="shared" ref="R193" si="165">M193*1.7</f>
        <v>11.049999999999999</v>
      </c>
      <c r="S193" s="487">
        <f t="shared" ref="S193" si="166">N193*1.7</f>
        <v>153</v>
      </c>
      <c r="T193" s="488">
        <f t="shared" ref="T193" si="167">O193*1.7</f>
        <v>0</v>
      </c>
    </row>
    <row r="194" spans="1:20" ht="15" hidden="1" thickBot="1">
      <c r="A194" s="320" t="s">
        <v>135</v>
      </c>
      <c r="B194" s="320"/>
      <c r="C194" s="334" t="s">
        <v>5</v>
      </c>
      <c r="D194" s="303">
        <v>20</v>
      </c>
      <c r="E194" s="246"/>
      <c r="F194" s="240">
        <v>50</v>
      </c>
      <c r="G194" s="246">
        <v>50</v>
      </c>
      <c r="H194" s="247" t="e">
        <f>F194*#REF!/1000</f>
        <v>#REF!</v>
      </c>
      <c r="I194" s="248"/>
      <c r="J194" s="300">
        <v>30</v>
      </c>
      <c r="K194" s="274">
        <v>4.0999999999999996</v>
      </c>
      <c r="L194" s="46">
        <v>0.7</v>
      </c>
      <c r="M194" s="356">
        <v>4.5999999999999996</v>
      </c>
      <c r="N194" s="46">
        <v>97.5</v>
      </c>
      <c r="O194" s="185">
        <v>0</v>
      </c>
      <c r="P194" s="669">
        <v>4.0999999999999996</v>
      </c>
      <c r="Q194" s="647">
        <v>0.7</v>
      </c>
      <c r="R194" s="403">
        <v>0.65</v>
      </c>
      <c r="S194" s="403">
        <v>97.5</v>
      </c>
      <c r="T194" s="404">
        <v>0</v>
      </c>
    </row>
    <row r="195" spans="1:20" ht="15" hidden="1" thickBot="1">
      <c r="A195" s="362"/>
      <c r="B195" s="431"/>
      <c r="C195" s="363" t="s">
        <v>107</v>
      </c>
      <c r="D195" s="374"/>
      <c r="E195" s="365"/>
      <c r="F195" s="366"/>
      <c r="G195" s="365"/>
      <c r="H195" s="367"/>
      <c r="I195" s="375"/>
      <c r="J195" s="376"/>
      <c r="K195" s="521">
        <f t="shared" ref="K195:T195" si="168">SUM(K188:K194)</f>
        <v>25.08</v>
      </c>
      <c r="L195" s="521">
        <f t="shared" si="168"/>
        <v>27.779999999999998</v>
      </c>
      <c r="M195" s="521">
        <f t="shared" si="168"/>
        <v>118.85999999999999</v>
      </c>
      <c r="N195" s="521">
        <f t="shared" si="168"/>
        <v>845.9</v>
      </c>
      <c r="O195" s="567">
        <f t="shared" si="168"/>
        <v>41.752000000000002</v>
      </c>
      <c r="P195" s="522">
        <f t="shared" si="168"/>
        <v>29.776000000000003</v>
      </c>
      <c r="Q195" s="626">
        <f t="shared" si="168"/>
        <v>37.021000000000008</v>
      </c>
      <c r="R195" s="521">
        <f t="shared" si="168"/>
        <v>152.37200000000001</v>
      </c>
      <c r="S195" s="521">
        <f t="shared" si="168"/>
        <v>1101.48</v>
      </c>
      <c r="T195" s="522">
        <f t="shared" si="168"/>
        <v>55.57</v>
      </c>
    </row>
    <row r="196" spans="1:20" ht="15" hidden="1" thickBot="1">
      <c r="A196" s="386"/>
      <c r="B196" s="399" t="s">
        <v>296</v>
      </c>
      <c r="C196" s="334" t="s">
        <v>278</v>
      </c>
      <c r="D196" s="303">
        <v>200</v>
      </c>
      <c r="E196" s="246"/>
      <c r="F196" s="240"/>
      <c r="G196" s="246"/>
      <c r="H196" s="247"/>
      <c r="I196" s="248"/>
      <c r="J196" s="312">
        <v>200</v>
      </c>
      <c r="K196" s="270">
        <v>1</v>
      </c>
      <c r="L196" s="33">
        <v>0</v>
      </c>
      <c r="M196" s="33">
        <v>27.4</v>
      </c>
      <c r="N196" s="33">
        <v>112</v>
      </c>
      <c r="O196" s="123">
        <v>2.8</v>
      </c>
      <c r="P196" s="270">
        <v>1</v>
      </c>
      <c r="Q196" s="33">
        <v>0</v>
      </c>
      <c r="R196" s="33">
        <v>27.4</v>
      </c>
      <c r="S196" s="33">
        <v>112</v>
      </c>
      <c r="T196" s="123">
        <v>2.8</v>
      </c>
    </row>
    <row r="197" spans="1:20" ht="15" hidden="1" thickBot="1">
      <c r="A197" s="353"/>
      <c r="B197" s="353"/>
      <c r="C197" s="348" t="s">
        <v>381</v>
      </c>
      <c r="D197" s="369">
        <v>75</v>
      </c>
      <c r="E197" s="261"/>
      <c r="F197" s="260"/>
      <c r="G197" s="261"/>
      <c r="H197" s="370"/>
      <c r="I197" s="262"/>
      <c r="J197" s="430">
        <v>75</v>
      </c>
      <c r="K197" s="270">
        <v>4.26</v>
      </c>
      <c r="L197" s="387">
        <v>2.39</v>
      </c>
      <c r="M197" s="33">
        <v>34.799999999999997</v>
      </c>
      <c r="N197" s="387">
        <v>140</v>
      </c>
      <c r="O197" s="577">
        <v>0.16</v>
      </c>
      <c r="P197" s="662">
        <v>4.26</v>
      </c>
      <c r="Q197" s="637">
        <v>2.39</v>
      </c>
      <c r="R197" s="33">
        <v>34.799999999999997</v>
      </c>
      <c r="S197" s="387">
        <v>140</v>
      </c>
      <c r="T197" s="388">
        <v>0.16</v>
      </c>
    </row>
    <row r="198" spans="1:20" ht="15" hidden="1" thickBot="1">
      <c r="A198" s="377"/>
      <c r="B198" s="377"/>
      <c r="C198" s="363" t="s">
        <v>107</v>
      </c>
      <c r="D198" s="364"/>
      <c r="E198" s="365"/>
      <c r="F198" s="366"/>
      <c r="G198" s="365"/>
      <c r="H198" s="367"/>
      <c r="I198" s="375"/>
      <c r="J198" s="376"/>
      <c r="K198" s="419">
        <f>SUM(K196:K197)</f>
        <v>5.26</v>
      </c>
      <c r="L198" s="419">
        <f t="shared" ref="L198:T198" si="169">SUM(L196:L197)</f>
        <v>2.39</v>
      </c>
      <c r="M198" s="419">
        <f t="shared" si="169"/>
        <v>62.199999999999996</v>
      </c>
      <c r="N198" s="419">
        <f t="shared" si="169"/>
        <v>252</v>
      </c>
      <c r="O198" s="589">
        <f t="shared" si="169"/>
        <v>2.96</v>
      </c>
      <c r="P198" s="463">
        <f t="shared" si="169"/>
        <v>5.26</v>
      </c>
      <c r="Q198" s="594">
        <f t="shared" si="169"/>
        <v>2.39</v>
      </c>
      <c r="R198" s="419">
        <f t="shared" si="169"/>
        <v>62.199999999999996</v>
      </c>
      <c r="S198" s="419">
        <f t="shared" si="169"/>
        <v>252</v>
      </c>
      <c r="T198" s="463">
        <f t="shared" si="169"/>
        <v>2.96</v>
      </c>
    </row>
    <row r="199" spans="1:20" ht="15" hidden="1" thickBot="1">
      <c r="A199" s="377"/>
      <c r="B199" s="377"/>
      <c r="C199" s="398" t="s">
        <v>334</v>
      </c>
      <c r="D199" s="379"/>
      <c r="E199" s="380"/>
      <c r="F199" s="380"/>
      <c r="G199" s="380"/>
      <c r="H199" s="416"/>
      <c r="I199" s="380"/>
      <c r="J199" s="381"/>
      <c r="K199" s="523">
        <f t="shared" ref="K199:T199" si="170">K198+K195+K186</f>
        <v>43.94</v>
      </c>
      <c r="L199" s="523">
        <f t="shared" si="170"/>
        <v>56.14</v>
      </c>
      <c r="M199" s="523">
        <f t="shared" si="170"/>
        <v>273.60999999999996</v>
      </c>
      <c r="N199" s="523">
        <f t="shared" si="170"/>
        <v>1788.17</v>
      </c>
      <c r="O199" s="562">
        <f t="shared" si="170"/>
        <v>55.362000000000002</v>
      </c>
      <c r="P199" s="525">
        <f t="shared" si="170"/>
        <v>49.316000000000003</v>
      </c>
      <c r="Q199" s="595">
        <f t="shared" si="170"/>
        <v>65.500000000000014</v>
      </c>
      <c r="R199" s="524">
        <f t="shared" si="170"/>
        <v>307.23419999999999</v>
      </c>
      <c r="S199" s="524">
        <f t="shared" si="170"/>
        <v>2060.3249999999998</v>
      </c>
      <c r="T199" s="525">
        <f t="shared" si="170"/>
        <v>69.180000000000007</v>
      </c>
    </row>
    <row r="200" spans="1:20" ht="18.600000000000001" hidden="1" thickBot="1">
      <c r="A200" s="395"/>
      <c r="B200" s="395"/>
      <c r="C200" s="396"/>
      <c r="D200" s="406" t="s">
        <v>346</v>
      </c>
      <c r="E200" s="407"/>
      <c r="F200" s="407"/>
      <c r="G200" s="407"/>
      <c r="H200" s="408"/>
      <c r="I200" s="407"/>
      <c r="J200" s="409"/>
      <c r="K200" s="397"/>
      <c r="L200" s="390"/>
      <c r="M200" s="390"/>
      <c r="N200" s="390"/>
      <c r="O200" s="492"/>
      <c r="P200" s="609"/>
      <c r="Q200" s="596"/>
      <c r="R200" s="469"/>
      <c r="S200" s="469"/>
      <c r="T200" s="470"/>
    </row>
    <row r="201" spans="1:20" ht="26.25" hidden="1" customHeight="1">
      <c r="A201" s="351" t="s">
        <v>110</v>
      </c>
      <c r="B201" s="318" t="s">
        <v>109</v>
      </c>
      <c r="C201" s="340" t="s">
        <v>18</v>
      </c>
      <c r="D201" s="307" t="s">
        <v>19</v>
      </c>
      <c r="E201" s="242" t="s">
        <v>29</v>
      </c>
      <c r="F201" s="242" t="s">
        <v>20</v>
      </c>
      <c r="G201" s="242" t="s">
        <v>21</v>
      </c>
      <c r="H201" s="242" t="s">
        <v>33</v>
      </c>
      <c r="I201" s="242"/>
      <c r="J201" s="307" t="s">
        <v>19</v>
      </c>
      <c r="K201" s="267" t="s">
        <v>23</v>
      </c>
      <c r="L201" s="5" t="s">
        <v>24</v>
      </c>
      <c r="M201" s="5" t="s">
        <v>22</v>
      </c>
      <c r="N201" s="6" t="s">
        <v>25</v>
      </c>
      <c r="O201" s="183" t="s">
        <v>26</v>
      </c>
      <c r="P201" s="333" t="s">
        <v>23</v>
      </c>
      <c r="Q201" s="597" t="s">
        <v>24</v>
      </c>
      <c r="R201" s="5" t="s">
        <v>22</v>
      </c>
      <c r="S201" s="6" t="s">
        <v>25</v>
      </c>
      <c r="T201" s="268" t="s">
        <v>26</v>
      </c>
    </row>
    <row r="202" spans="1:20" ht="15" hidden="1" thickBot="1">
      <c r="A202" s="319"/>
      <c r="B202" s="330" t="s">
        <v>28</v>
      </c>
      <c r="C202" s="321"/>
      <c r="D202" s="309"/>
      <c r="E202" s="242"/>
      <c r="F202" s="242"/>
      <c r="G202" s="242"/>
      <c r="H202" s="242"/>
      <c r="I202" s="242"/>
      <c r="J202" s="296"/>
      <c r="K202" s="267"/>
      <c r="L202" s="5"/>
      <c r="M202" s="5"/>
      <c r="N202" s="6"/>
      <c r="O202" s="183"/>
      <c r="P202" s="333"/>
      <c r="Q202" s="597"/>
      <c r="R202" s="5"/>
      <c r="S202" s="6"/>
      <c r="T202" s="268"/>
    </row>
    <row r="203" spans="1:20" ht="15" hidden="1" thickBot="1">
      <c r="A203" s="320" t="s">
        <v>294</v>
      </c>
      <c r="B203" s="320"/>
      <c r="C203" s="681" t="s">
        <v>378</v>
      </c>
      <c r="D203" s="771" t="s">
        <v>377</v>
      </c>
      <c r="E203" s="682" t="e">
        <f>#REF!</f>
        <v>#REF!</v>
      </c>
      <c r="F203" s="772"/>
      <c r="G203" s="682"/>
      <c r="H203" s="682"/>
      <c r="I203" s="682"/>
      <c r="J203" s="683" t="s">
        <v>377</v>
      </c>
      <c r="K203" s="693">
        <v>17</v>
      </c>
      <c r="L203" s="693">
        <v>12.2</v>
      </c>
      <c r="M203" s="693">
        <v>15.5</v>
      </c>
      <c r="N203" s="693">
        <v>244</v>
      </c>
      <c r="O203" s="693">
        <v>1.34</v>
      </c>
      <c r="P203" s="693">
        <v>17</v>
      </c>
      <c r="Q203" s="693">
        <v>12.2</v>
      </c>
      <c r="R203" s="693">
        <v>15.5</v>
      </c>
      <c r="S203" s="693">
        <v>244</v>
      </c>
      <c r="T203" s="693">
        <f t="shared" ref="T203:T204" si="171">O203</f>
        <v>1.34</v>
      </c>
    </row>
    <row r="204" spans="1:20" ht="15" hidden="1" thickBot="1">
      <c r="A204" s="319" t="s">
        <v>90</v>
      </c>
      <c r="B204" s="319"/>
      <c r="C204" s="336" t="s">
        <v>31</v>
      </c>
      <c r="D204" s="299">
        <v>200</v>
      </c>
      <c r="E204" s="246" t="e">
        <f>E203</f>
        <v>#REF!</v>
      </c>
      <c r="F204" s="246"/>
      <c r="G204" s="246"/>
      <c r="H204" s="247" t="e">
        <f>F204*#REF!/1000</f>
        <v>#REF!</v>
      </c>
      <c r="I204" s="246"/>
      <c r="J204" s="300">
        <v>200</v>
      </c>
      <c r="K204" s="688">
        <v>4.9000000000000004</v>
      </c>
      <c r="L204" s="689">
        <v>3</v>
      </c>
      <c r="M204" s="689">
        <v>32.5</v>
      </c>
      <c r="N204" s="689">
        <v>190</v>
      </c>
      <c r="O204" s="690">
        <v>1.59</v>
      </c>
      <c r="P204" s="693">
        <f>K204</f>
        <v>4.9000000000000004</v>
      </c>
      <c r="Q204" s="694">
        <f t="shared" ref="Q204" si="172">L204</f>
        <v>3</v>
      </c>
      <c r="R204" s="689">
        <f t="shared" ref="R204" si="173">M204</f>
        <v>32.5</v>
      </c>
      <c r="S204" s="689">
        <f t="shared" ref="S204" si="174">N204</f>
        <v>190</v>
      </c>
      <c r="T204" s="695">
        <f t="shared" si="171"/>
        <v>1.59</v>
      </c>
    </row>
    <row r="205" spans="1:20" ht="15" hidden="1" thickBot="1">
      <c r="A205" s="320" t="s">
        <v>188</v>
      </c>
      <c r="B205" s="320"/>
      <c r="C205" s="334" t="s">
        <v>189</v>
      </c>
      <c r="D205" s="301" t="s">
        <v>307</v>
      </c>
      <c r="E205" s="240" t="s">
        <v>366</v>
      </c>
      <c r="F205" s="240" t="s">
        <v>367</v>
      </c>
      <c r="G205" s="240" t="s">
        <v>368</v>
      </c>
      <c r="H205" s="240" t="s">
        <v>369</v>
      </c>
      <c r="I205" s="240" t="s">
        <v>370</v>
      </c>
      <c r="J205" s="302" t="s">
        <v>307</v>
      </c>
      <c r="K205" s="270">
        <v>1.6</v>
      </c>
      <c r="L205" s="33">
        <v>17.12</v>
      </c>
      <c r="M205" s="33">
        <v>10.52</v>
      </c>
      <c r="N205" s="170">
        <v>202.52</v>
      </c>
      <c r="O205" s="500">
        <v>0</v>
      </c>
      <c r="P205" s="610">
        <v>1.6</v>
      </c>
      <c r="Q205" s="547">
        <v>17.12</v>
      </c>
      <c r="R205" s="170">
        <v>10.52</v>
      </c>
      <c r="S205" s="170">
        <v>202.52</v>
      </c>
      <c r="T205" s="271">
        <v>0</v>
      </c>
    </row>
    <row r="206" spans="1:20" ht="15" hidden="1" thickBot="1">
      <c r="A206" s="320" t="s">
        <v>135</v>
      </c>
      <c r="B206" s="320"/>
      <c r="C206" s="334" t="s">
        <v>5</v>
      </c>
      <c r="D206" s="301">
        <v>30</v>
      </c>
      <c r="E206" s="246"/>
      <c r="F206" s="240">
        <v>20</v>
      </c>
      <c r="G206" s="246">
        <v>20</v>
      </c>
      <c r="H206" s="247" t="e">
        <f>F206*#REF!/1000</f>
        <v>#REF!</v>
      </c>
      <c r="I206" s="246"/>
      <c r="J206" s="300">
        <v>40</v>
      </c>
      <c r="K206" s="274">
        <v>2</v>
      </c>
      <c r="L206" s="46">
        <v>0.35</v>
      </c>
      <c r="M206" s="46">
        <v>0.33</v>
      </c>
      <c r="N206" s="519">
        <v>48.75</v>
      </c>
      <c r="O206" s="532"/>
      <c r="P206" s="670">
        <f>K206*1.5</f>
        <v>3</v>
      </c>
      <c r="Q206" s="648">
        <f>L206*1.5</f>
        <v>0.52499999999999991</v>
      </c>
      <c r="R206" s="585">
        <f>M206*1.5</f>
        <v>0.495</v>
      </c>
      <c r="S206" s="585">
        <f>N206*1.5</f>
        <v>73.125</v>
      </c>
      <c r="T206" s="586">
        <f>O206*1.5</f>
        <v>0</v>
      </c>
    </row>
    <row r="207" spans="1:20" ht="15" hidden="1" thickBot="1">
      <c r="A207" s="353" t="s">
        <v>280</v>
      </c>
      <c r="B207" s="353"/>
      <c r="C207" s="348" t="s">
        <v>281</v>
      </c>
      <c r="D207" s="316" t="s">
        <v>282</v>
      </c>
      <c r="E207" s="260" t="s">
        <v>282</v>
      </c>
      <c r="F207" s="260" t="s">
        <v>282</v>
      </c>
      <c r="G207" s="260" t="s">
        <v>282</v>
      </c>
      <c r="H207" s="260" t="s">
        <v>282</v>
      </c>
      <c r="I207" s="260" t="s">
        <v>282</v>
      </c>
      <c r="J207" s="354" t="s">
        <v>282</v>
      </c>
      <c r="K207" s="355">
        <v>0.4</v>
      </c>
      <c r="L207" s="356">
        <v>0.4</v>
      </c>
      <c r="M207" s="356">
        <v>9.8000000000000007</v>
      </c>
      <c r="N207" s="461">
        <v>44</v>
      </c>
      <c r="O207" s="530">
        <v>22</v>
      </c>
      <c r="P207" s="671">
        <v>0.4</v>
      </c>
      <c r="Q207" s="649">
        <v>0.4</v>
      </c>
      <c r="R207" s="583">
        <v>9.8000000000000007</v>
      </c>
      <c r="S207" s="583">
        <v>44</v>
      </c>
      <c r="T207" s="584">
        <v>22</v>
      </c>
    </row>
    <row r="208" spans="1:20" ht="15" hidden="1" thickBot="1">
      <c r="A208" s="377"/>
      <c r="B208" s="429"/>
      <c r="C208" s="363" t="s">
        <v>107</v>
      </c>
      <c r="D208" s="364"/>
      <c r="E208" s="365"/>
      <c r="F208" s="366"/>
      <c r="G208" s="365"/>
      <c r="H208" s="367" t="e">
        <f>F208*#REF!/1000</f>
        <v>#REF!</v>
      </c>
      <c r="I208" s="365"/>
      <c r="J208" s="368"/>
      <c r="K208" s="391">
        <f t="shared" ref="K208:T208" si="175">SUM(K203:K207)</f>
        <v>25.9</v>
      </c>
      <c r="L208" s="391">
        <f t="shared" si="175"/>
        <v>33.07</v>
      </c>
      <c r="M208" s="391">
        <f t="shared" si="175"/>
        <v>68.649999999999991</v>
      </c>
      <c r="N208" s="523">
        <f t="shared" si="175"/>
        <v>729.27</v>
      </c>
      <c r="O208" s="562">
        <f t="shared" si="175"/>
        <v>24.93</v>
      </c>
      <c r="P208" s="529">
        <f t="shared" si="175"/>
        <v>26.9</v>
      </c>
      <c r="Q208" s="595">
        <f t="shared" si="175"/>
        <v>33.244999999999997</v>
      </c>
      <c r="R208" s="524">
        <f t="shared" si="175"/>
        <v>68.814999999999998</v>
      </c>
      <c r="S208" s="524">
        <f t="shared" si="175"/>
        <v>753.64499999999998</v>
      </c>
      <c r="T208" s="485">
        <f t="shared" si="175"/>
        <v>24.93</v>
      </c>
    </row>
    <row r="209" spans="1:21" ht="15" hidden="1" thickBot="1">
      <c r="A209" s="372"/>
      <c r="B209" s="428" t="s">
        <v>27</v>
      </c>
      <c r="C209" s="338"/>
      <c r="D209" s="306"/>
      <c r="E209" s="359"/>
      <c r="F209" s="250"/>
      <c r="G209" s="359"/>
      <c r="H209" s="360"/>
      <c r="I209" s="359"/>
      <c r="J209" s="361"/>
      <c r="K209" s="421"/>
      <c r="L209" s="238"/>
      <c r="M209" s="238"/>
      <c r="N209" s="238"/>
      <c r="O209" s="425"/>
      <c r="P209" s="423"/>
      <c r="Q209" s="480"/>
      <c r="R209" s="481"/>
      <c r="S209" s="481"/>
      <c r="T209" s="482"/>
    </row>
    <row r="210" spans="1:21" ht="18" hidden="1" customHeight="1">
      <c r="A210" s="320" t="s">
        <v>195</v>
      </c>
      <c r="B210" s="320"/>
      <c r="C210" s="334" t="s">
        <v>361</v>
      </c>
      <c r="D210" s="301">
        <v>60</v>
      </c>
      <c r="E210" s="246"/>
      <c r="F210" s="240"/>
      <c r="G210" s="246"/>
      <c r="H210" s="247" t="e">
        <f>F210*#REF!/1000</f>
        <v>#REF!</v>
      </c>
      <c r="I210" s="246"/>
      <c r="J210" s="300">
        <v>100</v>
      </c>
      <c r="K210" s="270">
        <v>0.48</v>
      </c>
      <c r="L210" s="33">
        <v>0.12</v>
      </c>
      <c r="M210" s="33">
        <v>1.56</v>
      </c>
      <c r="N210" s="33">
        <v>8.4</v>
      </c>
      <c r="O210" s="271">
        <v>2.94</v>
      </c>
      <c r="P210" s="477">
        <f>K210*1.7</f>
        <v>0.81599999999999995</v>
      </c>
      <c r="Q210" s="471">
        <f t="shared" ref="Q210:T210" si="176">L210*1.7</f>
        <v>0.20399999999999999</v>
      </c>
      <c r="R210" s="468">
        <f t="shared" si="176"/>
        <v>2.6520000000000001</v>
      </c>
      <c r="S210" s="468">
        <f t="shared" si="176"/>
        <v>14.28</v>
      </c>
      <c r="T210" s="295">
        <f t="shared" si="176"/>
        <v>4.9980000000000002</v>
      </c>
    </row>
    <row r="211" spans="1:21" ht="15" hidden="1" thickBot="1">
      <c r="A211" s="320" t="s">
        <v>148</v>
      </c>
      <c r="B211" s="320"/>
      <c r="C211" s="334" t="s">
        <v>357</v>
      </c>
      <c r="D211" s="299">
        <v>200</v>
      </c>
      <c r="E211" s="246">
        <f>E210</f>
        <v>0</v>
      </c>
      <c r="F211" s="240"/>
      <c r="G211" s="246"/>
      <c r="H211" s="246" t="e">
        <f>F211*#REF!/1000</f>
        <v>#REF!</v>
      </c>
      <c r="I211" s="246"/>
      <c r="J211" s="300">
        <v>250</v>
      </c>
      <c r="K211" s="688">
        <v>1.6</v>
      </c>
      <c r="L211" s="689">
        <v>3.4</v>
      </c>
      <c r="M211" s="689">
        <v>8.6</v>
      </c>
      <c r="N211" s="689">
        <v>128</v>
      </c>
      <c r="O211" s="695">
        <v>14.8</v>
      </c>
      <c r="P211" s="832">
        <f>K211*1.25</f>
        <v>2</v>
      </c>
      <c r="Q211" s="832">
        <f t="shared" ref="Q211:T211" si="177">L211*1.25</f>
        <v>4.25</v>
      </c>
      <c r="R211" s="832">
        <f t="shared" si="177"/>
        <v>10.75</v>
      </c>
      <c r="S211" s="832">
        <f t="shared" si="177"/>
        <v>160</v>
      </c>
      <c r="T211" s="832">
        <f t="shared" si="177"/>
        <v>18.5</v>
      </c>
      <c r="U211" s="833"/>
    </row>
    <row r="212" spans="1:21" ht="15" hidden="1" thickBot="1">
      <c r="A212" s="352" t="s">
        <v>192</v>
      </c>
      <c r="B212" s="319"/>
      <c r="C212" s="336" t="s">
        <v>358</v>
      </c>
      <c r="D212" s="299">
        <v>75</v>
      </c>
      <c r="E212" s="246">
        <f>E211</f>
        <v>0</v>
      </c>
      <c r="F212" s="240"/>
      <c r="G212" s="246"/>
      <c r="H212" s="246" t="e">
        <f>F212*#REF!/1000</f>
        <v>#REF!</v>
      </c>
      <c r="I212" s="246"/>
      <c r="J212" s="300">
        <v>100</v>
      </c>
      <c r="K212" s="705">
        <v>18.3</v>
      </c>
      <c r="L212" s="706">
        <v>14.5</v>
      </c>
      <c r="M212" s="706">
        <v>31</v>
      </c>
      <c r="N212" s="706">
        <v>247</v>
      </c>
      <c r="O212" s="731">
        <v>0</v>
      </c>
      <c r="P212" s="834">
        <f t="shared" ref="P212" si="178">K212*1.7</f>
        <v>31.11</v>
      </c>
      <c r="Q212" s="835">
        <f t="shared" ref="Q212" si="179">L212*1.7</f>
        <v>24.65</v>
      </c>
      <c r="R212" s="744">
        <f t="shared" ref="R212" si="180">M212*1.7</f>
        <v>52.699999999999996</v>
      </c>
      <c r="S212" s="744">
        <f t="shared" ref="S212" si="181">N212*1.7</f>
        <v>419.9</v>
      </c>
      <c r="T212" s="745">
        <f t="shared" ref="T212" si="182">O212*1.7</f>
        <v>0</v>
      </c>
      <c r="U212" s="833"/>
    </row>
    <row r="213" spans="1:21" ht="15" hidden="1" thickBot="1">
      <c r="A213" s="319" t="s">
        <v>176</v>
      </c>
      <c r="B213" s="319"/>
      <c r="C213" s="334" t="s">
        <v>52</v>
      </c>
      <c r="D213" s="299">
        <v>150</v>
      </c>
      <c r="E213" s="246">
        <f>E212</f>
        <v>0</v>
      </c>
      <c r="F213" s="240"/>
      <c r="G213" s="246"/>
      <c r="H213" s="246" t="e">
        <f>F213*#REF!/1000</f>
        <v>#REF!</v>
      </c>
      <c r="I213" s="246"/>
      <c r="J213" s="300">
        <v>180</v>
      </c>
      <c r="K213" s="705">
        <v>6.15</v>
      </c>
      <c r="L213" s="706">
        <v>5.55</v>
      </c>
      <c r="M213" s="706">
        <v>24</v>
      </c>
      <c r="N213" s="706">
        <v>167</v>
      </c>
      <c r="O213" s="707">
        <v>20.62</v>
      </c>
      <c r="P213" s="742">
        <f>K213*1.6</f>
        <v>9.8400000000000016</v>
      </c>
      <c r="Q213" s="743">
        <f t="shared" ref="Q213" si="183">L213*1.6</f>
        <v>8.8800000000000008</v>
      </c>
      <c r="R213" s="744">
        <f t="shared" ref="R213" si="184">M213*1.6</f>
        <v>38.400000000000006</v>
      </c>
      <c r="S213" s="744">
        <f t="shared" ref="S213" si="185">N213*1.6</f>
        <v>267.2</v>
      </c>
      <c r="T213" s="745">
        <f t="shared" ref="T213" si="186">O213*1.6</f>
        <v>32.992000000000004</v>
      </c>
      <c r="U213" s="833"/>
    </row>
    <row r="214" spans="1:21" ht="15" hidden="1" thickBot="1">
      <c r="A214" s="691" t="s">
        <v>298</v>
      </c>
      <c r="B214" s="691"/>
      <c r="C214" s="692" t="s">
        <v>297</v>
      </c>
      <c r="D214" s="764">
        <v>200</v>
      </c>
      <c r="E214" s="765"/>
      <c r="F214" s="765"/>
      <c r="G214" s="765"/>
      <c r="H214" s="255"/>
      <c r="I214" s="765"/>
      <c r="J214" s="766">
        <v>200</v>
      </c>
      <c r="K214" s="688">
        <v>0.14000000000000001</v>
      </c>
      <c r="L214" s="689">
        <v>0.06</v>
      </c>
      <c r="M214" s="689">
        <v>21.78</v>
      </c>
      <c r="N214" s="689">
        <v>69.44</v>
      </c>
      <c r="O214" s="690">
        <v>40</v>
      </c>
      <c r="P214" s="693">
        <v>0.14000000000000001</v>
      </c>
      <c r="Q214" s="694">
        <v>0.06</v>
      </c>
      <c r="R214" s="689">
        <v>21.78</v>
      </c>
      <c r="S214" s="689">
        <v>69.44</v>
      </c>
      <c r="T214" s="695">
        <v>40</v>
      </c>
      <c r="U214" s="833"/>
    </row>
    <row r="215" spans="1:21" ht="15" hidden="1" thickBot="1">
      <c r="A215" s="320" t="s">
        <v>135</v>
      </c>
      <c r="B215" s="320"/>
      <c r="C215" s="334" t="s">
        <v>15</v>
      </c>
      <c r="D215" s="301">
        <v>40</v>
      </c>
      <c r="E215" s="246"/>
      <c r="F215" s="240">
        <v>50</v>
      </c>
      <c r="G215" s="246">
        <v>50</v>
      </c>
      <c r="H215" s="247" t="e">
        <f>F215*#REF!/1000</f>
        <v>#REF!</v>
      </c>
      <c r="I215" s="246"/>
      <c r="J215" s="300">
        <v>60</v>
      </c>
      <c r="K215" s="705">
        <v>2.8</v>
      </c>
      <c r="L215" s="689">
        <v>0.51</v>
      </c>
      <c r="M215" s="689">
        <v>0.75</v>
      </c>
      <c r="N215" s="689">
        <v>90</v>
      </c>
      <c r="O215" s="695">
        <v>0</v>
      </c>
      <c r="P215" s="702">
        <v>2.8</v>
      </c>
      <c r="Q215" s="688">
        <f>K215*1.5</f>
        <v>4.1999999999999993</v>
      </c>
      <c r="R215" s="689">
        <f t="shared" ref="R215:T215" si="187">L215*1.5</f>
        <v>0.76500000000000001</v>
      </c>
      <c r="S215" s="689">
        <f t="shared" si="187"/>
        <v>1.125</v>
      </c>
      <c r="T215" s="731">
        <f t="shared" si="187"/>
        <v>135</v>
      </c>
      <c r="U215" s="833"/>
    </row>
    <row r="216" spans="1:21" ht="15" hidden="1" thickBot="1">
      <c r="A216" s="353" t="s">
        <v>135</v>
      </c>
      <c r="B216" s="353"/>
      <c r="C216" s="348" t="s">
        <v>5</v>
      </c>
      <c r="D216" s="369">
        <v>20</v>
      </c>
      <c r="E216" s="261"/>
      <c r="F216" s="260">
        <v>50</v>
      </c>
      <c r="G216" s="261">
        <v>50</v>
      </c>
      <c r="H216" s="370" t="e">
        <f>F216*#REF!/1000</f>
        <v>#REF!</v>
      </c>
      <c r="I216" s="262"/>
      <c r="J216" s="317">
        <v>30</v>
      </c>
      <c r="K216" s="736">
        <v>4.0999999999999996</v>
      </c>
      <c r="L216" s="774">
        <v>0.7</v>
      </c>
      <c r="M216" s="774">
        <v>0.65</v>
      </c>
      <c r="N216" s="774">
        <v>97.5</v>
      </c>
      <c r="O216" s="836">
        <v>0</v>
      </c>
      <c r="P216" s="837">
        <v>4.0999999999999996</v>
      </c>
      <c r="Q216" s="838">
        <f>K216*1.5</f>
        <v>6.1499999999999995</v>
      </c>
      <c r="R216" s="831">
        <f t="shared" ref="R216" si="188">L216*1.5</f>
        <v>1.0499999999999998</v>
      </c>
      <c r="S216" s="831">
        <f t="shared" ref="S216" si="189">M216*1.5</f>
        <v>0.97500000000000009</v>
      </c>
      <c r="T216" s="755">
        <f t="shared" ref="T216" si="190">N216*1.5</f>
        <v>146.25</v>
      </c>
      <c r="U216" s="833"/>
    </row>
    <row r="217" spans="1:21" ht="15" hidden="1" thickBot="1">
      <c r="A217" s="362"/>
      <c r="B217" s="362"/>
      <c r="C217" s="363" t="s">
        <v>107</v>
      </c>
      <c r="D217" s="374"/>
      <c r="E217" s="365"/>
      <c r="F217" s="366"/>
      <c r="G217" s="365"/>
      <c r="H217" s="367"/>
      <c r="I217" s="375"/>
      <c r="J217" s="368"/>
      <c r="K217" s="684">
        <f t="shared" ref="K217:T217" si="191">SUM(K210:K216)</f>
        <v>33.57</v>
      </c>
      <c r="L217" s="684">
        <f t="shared" si="191"/>
        <v>24.84</v>
      </c>
      <c r="M217" s="684">
        <f t="shared" si="191"/>
        <v>88.34</v>
      </c>
      <c r="N217" s="684">
        <f t="shared" si="191"/>
        <v>807.33999999999992</v>
      </c>
      <c r="O217" s="684">
        <f t="shared" si="191"/>
        <v>78.36</v>
      </c>
      <c r="P217" s="684">
        <f t="shared" si="191"/>
        <v>50.806000000000004</v>
      </c>
      <c r="Q217" s="798">
        <f t="shared" si="191"/>
        <v>48.393999999999998</v>
      </c>
      <c r="R217" s="798">
        <f t="shared" si="191"/>
        <v>128.09700000000001</v>
      </c>
      <c r="S217" s="798">
        <f t="shared" si="191"/>
        <v>932.92</v>
      </c>
      <c r="T217" s="797">
        <f t="shared" si="191"/>
        <v>377.74</v>
      </c>
      <c r="U217" s="833"/>
    </row>
    <row r="218" spans="1:21" ht="15" hidden="1" thickBot="1">
      <c r="A218" s="372"/>
      <c r="B218" s="399" t="s">
        <v>296</v>
      </c>
      <c r="C218" s="343"/>
      <c r="D218" s="420"/>
      <c r="E218" s="359"/>
      <c r="F218" s="250"/>
      <c r="G218" s="359"/>
      <c r="H218" s="359"/>
      <c r="I218" s="359"/>
      <c r="J218" s="361"/>
      <c r="K218" s="739"/>
      <c r="L218" s="740"/>
      <c r="M218" s="740"/>
      <c r="N218" s="756"/>
      <c r="O218" s="757"/>
      <c r="P218" s="741"/>
      <c r="Q218" s="794"/>
      <c r="R218" s="740"/>
      <c r="S218" s="756"/>
      <c r="T218" s="799"/>
      <c r="U218" s="833"/>
    </row>
    <row r="219" spans="1:21" ht="15" hidden="1" thickBot="1">
      <c r="A219" s="319" t="s">
        <v>298</v>
      </c>
      <c r="B219" s="319"/>
      <c r="C219" s="336" t="s">
        <v>326</v>
      </c>
      <c r="D219" s="299">
        <v>200</v>
      </c>
      <c r="E219" s="246"/>
      <c r="F219" s="246">
        <v>204</v>
      </c>
      <c r="G219" s="246">
        <v>200</v>
      </c>
      <c r="H219" s="246" t="e">
        <f>#REF!*F219/1000</f>
        <v>#REF!</v>
      </c>
      <c r="I219" s="246"/>
      <c r="J219" s="300">
        <v>200</v>
      </c>
      <c r="K219" s="688">
        <v>6.6</v>
      </c>
      <c r="L219" s="689">
        <v>5</v>
      </c>
      <c r="M219" s="689">
        <v>10.8</v>
      </c>
      <c r="N219" s="689">
        <v>104</v>
      </c>
      <c r="O219" s="690">
        <v>0.2</v>
      </c>
      <c r="P219" s="688">
        <v>6.6</v>
      </c>
      <c r="Q219" s="689">
        <v>5</v>
      </c>
      <c r="R219" s="689">
        <v>10.8</v>
      </c>
      <c r="S219" s="689">
        <v>104</v>
      </c>
      <c r="T219" s="690">
        <v>0.2</v>
      </c>
      <c r="U219" s="833"/>
    </row>
    <row r="220" spans="1:21" ht="15" hidden="1" thickBot="1">
      <c r="A220" s="353" t="s">
        <v>267</v>
      </c>
      <c r="B220" s="353"/>
      <c r="C220" s="348" t="s">
        <v>266</v>
      </c>
      <c r="D220" s="316">
        <v>20</v>
      </c>
      <c r="E220" s="261"/>
      <c r="F220" s="260">
        <v>20</v>
      </c>
      <c r="G220" s="261"/>
      <c r="H220" s="370"/>
      <c r="I220" s="261"/>
      <c r="J220" s="317">
        <v>20</v>
      </c>
      <c r="K220" s="760">
        <v>1.5</v>
      </c>
      <c r="L220" s="761">
        <v>1.9</v>
      </c>
      <c r="M220" s="706">
        <v>34.799999999999997</v>
      </c>
      <c r="N220" s="761">
        <v>140</v>
      </c>
      <c r="O220" s="785"/>
      <c r="P220" s="752">
        <v>1.5</v>
      </c>
      <c r="Q220" s="795">
        <v>1.9</v>
      </c>
      <c r="R220" s="706">
        <v>34.799999999999997</v>
      </c>
      <c r="S220" s="761">
        <v>140</v>
      </c>
      <c r="T220" s="719"/>
      <c r="U220" s="833"/>
    </row>
    <row r="221" spans="1:21" ht="15" hidden="1" thickBot="1">
      <c r="A221" s="377"/>
      <c r="B221" s="377"/>
      <c r="C221" s="363" t="s">
        <v>107</v>
      </c>
      <c r="D221" s="364"/>
      <c r="E221" s="365"/>
      <c r="F221" s="366"/>
      <c r="G221" s="365"/>
      <c r="H221" s="367"/>
      <c r="I221" s="365"/>
      <c r="J221" s="368"/>
      <c r="K221" s="684">
        <f>SUM(K219:K220)</f>
        <v>8.1</v>
      </c>
      <c r="L221" s="684">
        <f t="shared" ref="L221:T221" si="192">SUM(L219:L220)</f>
        <v>6.9</v>
      </c>
      <c r="M221" s="684">
        <f t="shared" si="192"/>
        <v>45.599999999999994</v>
      </c>
      <c r="N221" s="684">
        <f t="shared" si="192"/>
        <v>244</v>
      </c>
      <c r="O221" s="685">
        <f t="shared" si="192"/>
        <v>0.2</v>
      </c>
      <c r="P221" s="686">
        <f t="shared" si="192"/>
        <v>8.1</v>
      </c>
      <c r="Q221" s="687">
        <f t="shared" si="192"/>
        <v>6.9</v>
      </c>
      <c r="R221" s="684">
        <f t="shared" si="192"/>
        <v>45.599999999999994</v>
      </c>
      <c r="S221" s="684">
        <f t="shared" si="192"/>
        <v>244</v>
      </c>
      <c r="T221" s="686">
        <f t="shared" si="192"/>
        <v>0.2</v>
      </c>
      <c r="U221" s="833"/>
    </row>
    <row r="222" spans="1:21" ht="15" hidden="1" thickBot="1">
      <c r="A222" s="377"/>
      <c r="B222" s="377"/>
      <c r="C222" s="398" t="s">
        <v>333</v>
      </c>
      <c r="D222" s="379"/>
      <c r="E222" s="380"/>
      <c r="F222" s="380"/>
      <c r="G222" s="380"/>
      <c r="H222" s="380"/>
      <c r="I222" s="380"/>
      <c r="J222" s="381"/>
      <c r="K222" s="675">
        <f t="shared" ref="K222:T222" si="193">K221+K217+K208</f>
        <v>67.569999999999993</v>
      </c>
      <c r="L222" s="675">
        <f t="shared" si="193"/>
        <v>64.81</v>
      </c>
      <c r="M222" s="675">
        <f t="shared" si="193"/>
        <v>202.58999999999997</v>
      </c>
      <c r="N222" s="675">
        <f t="shared" si="193"/>
        <v>1780.61</v>
      </c>
      <c r="O222" s="727">
        <f t="shared" si="193"/>
        <v>103.49000000000001</v>
      </c>
      <c r="P222" s="678">
        <f t="shared" si="193"/>
        <v>85.806000000000012</v>
      </c>
      <c r="Q222" s="679">
        <f t="shared" si="193"/>
        <v>88.538999999999987</v>
      </c>
      <c r="R222" s="728">
        <f t="shared" si="193"/>
        <v>242.512</v>
      </c>
      <c r="S222" s="728">
        <f t="shared" si="193"/>
        <v>1930.5650000000001</v>
      </c>
      <c r="T222" s="678">
        <f t="shared" si="193"/>
        <v>402.87</v>
      </c>
      <c r="U222" s="833"/>
    </row>
    <row r="223" spans="1:21" ht="18.600000000000001" hidden="1" thickBot="1">
      <c r="A223" s="395"/>
      <c r="B223" s="395"/>
      <c r="C223" s="396"/>
      <c r="D223" s="406" t="s">
        <v>347</v>
      </c>
      <c r="E223" s="427" t="s">
        <v>75</v>
      </c>
      <c r="F223" s="407"/>
      <c r="G223" s="407"/>
      <c r="H223" s="408"/>
      <c r="I223" s="407"/>
      <c r="J223" s="409"/>
      <c r="K223" s="397"/>
      <c r="L223" s="390"/>
      <c r="M223" s="390"/>
      <c r="N223" s="390"/>
      <c r="O223" s="492"/>
      <c r="P223" s="609"/>
      <c r="Q223" s="596"/>
      <c r="R223" s="469"/>
      <c r="S223" s="469"/>
      <c r="T223" s="470"/>
    </row>
    <row r="224" spans="1:21" ht="28.5" hidden="1" customHeight="1">
      <c r="A224" s="351" t="s">
        <v>110</v>
      </c>
      <c r="B224" s="318" t="s">
        <v>109</v>
      </c>
      <c r="C224" s="340" t="s">
        <v>18</v>
      </c>
      <c r="D224" s="307" t="s">
        <v>19</v>
      </c>
      <c r="E224" s="242" t="s">
        <v>29</v>
      </c>
      <c r="F224" s="242" t="s">
        <v>20</v>
      </c>
      <c r="G224" s="242" t="s">
        <v>21</v>
      </c>
      <c r="H224" s="243" t="s">
        <v>33</v>
      </c>
      <c r="I224" s="242"/>
      <c r="J224" s="307" t="s">
        <v>19</v>
      </c>
      <c r="K224" s="267" t="s">
        <v>23</v>
      </c>
      <c r="L224" s="5" t="s">
        <v>24</v>
      </c>
      <c r="M224" s="5" t="s">
        <v>22</v>
      </c>
      <c r="N224" s="6" t="s">
        <v>25</v>
      </c>
      <c r="O224" s="183" t="s">
        <v>26</v>
      </c>
      <c r="P224" s="333" t="s">
        <v>23</v>
      </c>
      <c r="Q224" s="597" t="s">
        <v>24</v>
      </c>
      <c r="R224" s="5" t="s">
        <v>22</v>
      </c>
      <c r="S224" s="6" t="s">
        <v>25</v>
      </c>
      <c r="T224" s="268" t="s">
        <v>26</v>
      </c>
    </row>
    <row r="225" spans="1:20" ht="15" hidden="1" thickBot="1">
      <c r="A225" s="319"/>
      <c r="B225" s="327" t="s">
        <v>28</v>
      </c>
      <c r="C225" s="321"/>
      <c r="D225" s="309"/>
      <c r="E225" s="242"/>
      <c r="F225" s="242"/>
      <c r="G225" s="242"/>
      <c r="H225" s="243"/>
      <c r="I225" s="242"/>
      <c r="J225" s="296"/>
      <c r="K225" s="267"/>
      <c r="L225" s="5"/>
      <c r="M225" s="5"/>
      <c r="N225" s="6"/>
      <c r="O225" s="183"/>
      <c r="P225" s="333"/>
      <c r="Q225" s="597"/>
      <c r="R225" s="5"/>
      <c r="S225" s="6"/>
      <c r="T225" s="268"/>
    </row>
    <row r="226" spans="1:20" ht="15" hidden="1" thickBot="1">
      <c r="A226" s="320" t="s">
        <v>93</v>
      </c>
      <c r="B226" s="319"/>
      <c r="C226" s="334" t="s">
        <v>304</v>
      </c>
      <c r="D226" s="299">
        <v>200</v>
      </c>
      <c r="E226" s="246" t="e">
        <f>#REF!</f>
        <v>#REF!</v>
      </c>
      <c r="F226" s="240"/>
      <c r="G226" s="246"/>
      <c r="H226" s="247"/>
      <c r="I226" s="246"/>
      <c r="J226" s="300">
        <v>200</v>
      </c>
      <c r="K226" s="270">
        <v>8.3000000000000007</v>
      </c>
      <c r="L226" s="33">
        <v>8</v>
      </c>
      <c r="M226" s="33">
        <v>45.7</v>
      </c>
      <c r="N226" s="33">
        <v>286</v>
      </c>
      <c r="O226" s="123">
        <v>0.65</v>
      </c>
      <c r="P226" s="342">
        <f>K226</f>
        <v>8.3000000000000007</v>
      </c>
      <c r="Q226" s="342">
        <f t="shared" ref="Q226" si="194">L226</f>
        <v>8</v>
      </c>
      <c r="R226" s="342">
        <f t="shared" ref="R226" si="195">M226</f>
        <v>45.7</v>
      </c>
      <c r="S226" s="342">
        <f t="shared" ref="S226" si="196">N226</f>
        <v>286</v>
      </c>
      <c r="T226" s="342">
        <f t="shared" ref="T226" si="197">O226</f>
        <v>0.65</v>
      </c>
    </row>
    <row r="227" spans="1:20" ht="15" hidden="1" thickBot="1">
      <c r="A227" s="320" t="s">
        <v>88</v>
      </c>
      <c r="B227" s="319"/>
      <c r="C227" s="334" t="s">
        <v>3</v>
      </c>
      <c r="D227" s="299">
        <v>200</v>
      </c>
      <c r="E227" s="246" t="e">
        <f>E226</f>
        <v>#REF!</v>
      </c>
      <c r="F227" s="246"/>
      <c r="G227" s="246"/>
      <c r="H227" s="247" t="e">
        <f>F227*#REF!/1000</f>
        <v>#REF!</v>
      </c>
      <c r="I227" s="246"/>
      <c r="J227" s="300">
        <v>200</v>
      </c>
      <c r="K227" s="272">
        <v>2.8</v>
      </c>
      <c r="L227" s="141">
        <v>9</v>
      </c>
      <c r="M227" s="141">
        <v>31.7</v>
      </c>
      <c r="N227" s="141">
        <v>120</v>
      </c>
      <c r="O227" s="479">
        <v>0.72</v>
      </c>
      <c r="P227" s="611">
        <f>K227</f>
        <v>2.8</v>
      </c>
      <c r="Q227" s="579">
        <f t="shared" ref="Q227:T227" si="198">L227</f>
        <v>9</v>
      </c>
      <c r="R227" s="141">
        <f t="shared" si="198"/>
        <v>31.7</v>
      </c>
      <c r="S227" s="141">
        <f t="shared" si="198"/>
        <v>120</v>
      </c>
      <c r="T227" s="561">
        <f t="shared" si="198"/>
        <v>0.72</v>
      </c>
    </row>
    <row r="228" spans="1:20" ht="15" hidden="1" thickBot="1">
      <c r="A228" s="319" t="s">
        <v>256</v>
      </c>
      <c r="B228" s="319"/>
      <c r="C228" s="336" t="s">
        <v>259</v>
      </c>
      <c r="D228" s="301" t="s">
        <v>307</v>
      </c>
      <c r="E228" s="246" t="e">
        <f>E227</f>
        <v>#REF!</v>
      </c>
      <c r="F228" s="246"/>
      <c r="G228" s="246"/>
      <c r="H228" s="247" t="e">
        <f>F228*#REF!/1000</f>
        <v>#REF!</v>
      </c>
      <c r="I228" s="246"/>
      <c r="J228" s="300" t="s">
        <v>308</v>
      </c>
      <c r="K228" s="290">
        <v>6.25</v>
      </c>
      <c r="L228" s="170">
        <v>9.3000000000000007</v>
      </c>
      <c r="M228" s="170">
        <v>13</v>
      </c>
      <c r="N228" s="170">
        <v>148</v>
      </c>
      <c r="O228" s="500">
        <v>0.14000000000000001</v>
      </c>
      <c r="P228" s="614">
        <f>K228*1.5</f>
        <v>9.375</v>
      </c>
      <c r="Q228" s="545">
        <f t="shared" ref="Q228" si="199">L228*1.5</f>
        <v>13.950000000000001</v>
      </c>
      <c r="R228" s="539">
        <f t="shared" ref="R228" si="200">M228*1.5</f>
        <v>19.5</v>
      </c>
      <c r="S228" s="539">
        <f t="shared" ref="S228" si="201">N228*1.5</f>
        <v>222</v>
      </c>
      <c r="T228" s="580">
        <f t="shared" ref="T228" si="202">O228*1.5</f>
        <v>0.21000000000000002</v>
      </c>
    </row>
    <row r="229" spans="1:20" ht="15" hidden="1" thickBot="1">
      <c r="A229" s="320" t="s">
        <v>135</v>
      </c>
      <c r="B229" s="320"/>
      <c r="C229" s="334" t="s">
        <v>5</v>
      </c>
      <c r="D229" s="301">
        <v>30</v>
      </c>
      <c r="E229" s="246"/>
      <c r="F229" s="240">
        <v>20</v>
      </c>
      <c r="G229" s="246">
        <v>20</v>
      </c>
      <c r="H229" s="247" t="e">
        <f>F229*#REF!/1000</f>
        <v>#REF!</v>
      </c>
      <c r="I229" s="246"/>
      <c r="J229" s="300">
        <v>40</v>
      </c>
      <c r="K229" s="274">
        <v>2</v>
      </c>
      <c r="L229" s="519">
        <v>0.35</v>
      </c>
      <c r="M229" s="519">
        <v>0.33</v>
      </c>
      <c r="N229" s="519">
        <v>48.75</v>
      </c>
      <c r="O229" s="532"/>
      <c r="P229" s="610">
        <f>K229*1.5</f>
        <v>3</v>
      </c>
      <c r="Q229" s="547">
        <f t="shared" ref="Q229" si="203">L229*1.5</f>
        <v>0.52499999999999991</v>
      </c>
      <c r="R229" s="170">
        <f t="shared" ref="R229" si="204">M229*1.5</f>
        <v>0.495</v>
      </c>
      <c r="S229" s="170">
        <f t="shared" ref="S229" si="205">N229*1.5</f>
        <v>73.125</v>
      </c>
      <c r="T229" s="271">
        <f t="shared" ref="T229" si="206">O229*1.5</f>
        <v>0</v>
      </c>
    </row>
    <row r="230" spans="1:20" ht="15" hidden="1" thickBot="1">
      <c r="A230" s="353" t="s">
        <v>280</v>
      </c>
      <c r="B230" s="353"/>
      <c r="C230" s="348" t="s">
        <v>380</v>
      </c>
      <c r="D230" s="316" t="s">
        <v>282</v>
      </c>
      <c r="E230" s="260" t="s">
        <v>282</v>
      </c>
      <c r="F230" s="260" t="s">
        <v>282</v>
      </c>
      <c r="G230" s="260" t="s">
        <v>282</v>
      </c>
      <c r="H230" s="260" t="s">
        <v>282</v>
      </c>
      <c r="I230" s="260" t="s">
        <v>282</v>
      </c>
      <c r="J230" s="354" t="s">
        <v>282</v>
      </c>
      <c r="K230" s="355">
        <v>0.4</v>
      </c>
      <c r="L230" s="461">
        <v>0.3</v>
      </c>
      <c r="M230" s="461">
        <v>10.3</v>
      </c>
      <c r="N230" s="461">
        <v>46</v>
      </c>
      <c r="O230" s="530">
        <v>60</v>
      </c>
      <c r="P230" s="612">
        <v>0.4</v>
      </c>
      <c r="Q230" s="598">
        <v>0.3</v>
      </c>
      <c r="R230" s="495">
        <v>10.3</v>
      </c>
      <c r="S230" s="495">
        <v>46</v>
      </c>
      <c r="T230" s="455">
        <v>60</v>
      </c>
    </row>
    <row r="231" spans="1:20" ht="15" hidden="1" thickBot="1">
      <c r="A231" s="426"/>
      <c r="B231" s="426"/>
      <c r="C231" s="363" t="s">
        <v>107</v>
      </c>
      <c r="D231" s="364"/>
      <c r="E231" s="365"/>
      <c r="F231" s="366"/>
      <c r="G231" s="365"/>
      <c r="H231" s="367" t="e">
        <f>F231*#REF!/1000</f>
        <v>#REF!</v>
      </c>
      <c r="I231" s="365"/>
      <c r="J231" s="368"/>
      <c r="K231" s="391">
        <f t="shared" ref="K231:T231" si="207">K226+K227+K228+K229+K230</f>
        <v>19.75</v>
      </c>
      <c r="L231" s="548">
        <f t="shared" si="207"/>
        <v>26.950000000000003</v>
      </c>
      <c r="M231" s="548">
        <f t="shared" si="207"/>
        <v>101.03</v>
      </c>
      <c r="N231" s="548">
        <f t="shared" si="207"/>
        <v>648.75</v>
      </c>
      <c r="O231" s="590">
        <f t="shared" si="207"/>
        <v>61.51</v>
      </c>
      <c r="P231" s="538">
        <f t="shared" si="207"/>
        <v>23.875</v>
      </c>
      <c r="Q231" s="599">
        <f t="shared" si="207"/>
        <v>31.775000000000002</v>
      </c>
      <c r="R231" s="549">
        <f t="shared" si="207"/>
        <v>107.69500000000001</v>
      </c>
      <c r="S231" s="549">
        <f t="shared" si="207"/>
        <v>747.125</v>
      </c>
      <c r="T231" s="491">
        <f t="shared" si="207"/>
        <v>61.58</v>
      </c>
    </row>
    <row r="232" spans="1:20" ht="15" hidden="1" thickBot="1">
      <c r="A232" s="372"/>
      <c r="B232" s="424" t="s">
        <v>27</v>
      </c>
      <c r="C232" s="338"/>
      <c r="D232" s="306"/>
      <c r="E232" s="359"/>
      <c r="F232" s="250"/>
      <c r="G232" s="359"/>
      <c r="H232" s="360"/>
      <c r="I232" s="359"/>
      <c r="J232" s="361"/>
      <c r="K232" s="421"/>
      <c r="L232" s="238"/>
      <c r="M232" s="238"/>
      <c r="N232" s="238"/>
      <c r="O232" s="478"/>
      <c r="P232" s="587"/>
      <c r="Q232" s="600"/>
      <c r="R232" s="481"/>
      <c r="S232" s="481"/>
      <c r="T232" s="482"/>
    </row>
    <row r="233" spans="1:20" ht="18" hidden="1" customHeight="1">
      <c r="A233" s="320" t="s">
        <v>195</v>
      </c>
      <c r="B233" s="320"/>
      <c r="C233" s="334" t="s">
        <v>355</v>
      </c>
      <c r="D233" s="301">
        <v>60</v>
      </c>
      <c r="E233" s="246"/>
      <c r="F233" s="240"/>
      <c r="G233" s="246"/>
      <c r="H233" s="247" t="e">
        <f>F233*#REF!/1000</f>
        <v>#REF!</v>
      </c>
      <c r="I233" s="246"/>
      <c r="J233" s="300">
        <v>100</v>
      </c>
      <c r="K233" s="270">
        <v>0.48</v>
      </c>
      <c r="L233" s="33">
        <v>0.12</v>
      </c>
      <c r="M233" s="33">
        <v>1.56</v>
      </c>
      <c r="N233" s="33">
        <v>8.4</v>
      </c>
      <c r="O233" s="123">
        <v>2.94</v>
      </c>
      <c r="P233" s="613">
        <f>K233*1.7</f>
        <v>0.81599999999999995</v>
      </c>
      <c r="Q233" s="544">
        <f t="shared" ref="Q233:T233" si="208">L233*1.7</f>
        <v>0.20399999999999999</v>
      </c>
      <c r="R233" s="468">
        <f t="shared" si="208"/>
        <v>2.6520000000000001</v>
      </c>
      <c r="S233" s="468">
        <f t="shared" si="208"/>
        <v>14.28</v>
      </c>
      <c r="T233" s="295">
        <f t="shared" si="208"/>
        <v>4.9980000000000002</v>
      </c>
    </row>
    <row r="234" spans="1:20" ht="15" hidden="1" thickBot="1">
      <c r="A234" s="319" t="s">
        <v>177</v>
      </c>
      <c r="B234" s="319"/>
      <c r="C234" s="334" t="s">
        <v>286</v>
      </c>
      <c r="D234" s="299">
        <v>200</v>
      </c>
      <c r="E234" s="246">
        <f>E233</f>
        <v>0</v>
      </c>
      <c r="F234" s="240"/>
      <c r="G234" s="246"/>
      <c r="H234" s="247" t="e">
        <f>F234*#REF!/1000</f>
        <v>#REF!</v>
      </c>
      <c r="I234" s="246"/>
      <c r="J234" s="300">
        <v>250</v>
      </c>
      <c r="K234" s="272">
        <v>4.8</v>
      </c>
      <c r="L234" s="99">
        <v>8.1999999999999993</v>
      </c>
      <c r="M234" s="99">
        <v>28</v>
      </c>
      <c r="N234" s="99">
        <v>118</v>
      </c>
      <c r="O234" s="189">
        <v>28.14</v>
      </c>
      <c r="P234" s="613">
        <f t="shared" ref="P234:P235" si="209">K234*1.7</f>
        <v>8.16</v>
      </c>
      <c r="Q234" s="544">
        <f t="shared" ref="Q234:Q235" si="210">L234*1.7</f>
        <v>13.939999999999998</v>
      </c>
      <c r="R234" s="468">
        <f t="shared" ref="R234:R235" si="211">M234*1.7</f>
        <v>47.6</v>
      </c>
      <c r="S234" s="468">
        <f t="shared" ref="S234:S235" si="212">N234*1.7</f>
        <v>200.6</v>
      </c>
      <c r="T234" s="295">
        <f t="shared" ref="T234:T235" si="213">O234*1.7</f>
        <v>47.838000000000001</v>
      </c>
    </row>
    <row r="235" spans="1:20" ht="15" hidden="1" thickBot="1">
      <c r="A235" s="320" t="s">
        <v>179</v>
      </c>
      <c r="B235" s="319"/>
      <c r="C235" s="334" t="s">
        <v>101</v>
      </c>
      <c r="D235" s="299">
        <v>75</v>
      </c>
      <c r="E235" s="246">
        <f>E234</f>
        <v>0</v>
      </c>
      <c r="F235" s="240"/>
      <c r="G235" s="246"/>
      <c r="H235" s="247" t="e">
        <f>F235*#REF!/1000</f>
        <v>#REF!</v>
      </c>
      <c r="I235" s="246"/>
      <c r="J235" s="300">
        <v>100</v>
      </c>
      <c r="K235" s="272">
        <v>11.5</v>
      </c>
      <c r="L235" s="33">
        <v>11</v>
      </c>
      <c r="M235" s="99">
        <v>9</v>
      </c>
      <c r="N235" s="99">
        <v>192.5</v>
      </c>
      <c r="O235" s="189">
        <v>1.2E-2</v>
      </c>
      <c r="P235" s="613">
        <f t="shared" si="209"/>
        <v>19.55</v>
      </c>
      <c r="Q235" s="544">
        <f t="shared" si="210"/>
        <v>18.7</v>
      </c>
      <c r="R235" s="468">
        <f t="shared" si="211"/>
        <v>15.299999999999999</v>
      </c>
      <c r="S235" s="468">
        <f t="shared" si="212"/>
        <v>327.25</v>
      </c>
      <c r="T235" s="295">
        <f t="shared" si="213"/>
        <v>2.0400000000000001E-2</v>
      </c>
    </row>
    <row r="236" spans="1:20" ht="15" hidden="1" thickBot="1">
      <c r="A236" s="319" t="s">
        <v>181</v>
      </c>
      <c r="B236" s="319"/>
      <c r="C236" s="334" t="s">
        <v>99</v>
      </c>
      <c r="D236" s="299">
        <v>150</v>
      </c>
      <c r="E236" s="246" t="e">
        <f>#REF!</f>
        <v>#REF!</v>
      </c>
      <c r="F236" s="240"/>
      <c r="G236" s="246"/>
      <c r="H236" s="247" t="e">
        <f>F236*#REF!/1000</f>
        <v>#REF!</v>
      </c>
      <c r="I236" s="246"/>
      <c r="J236" s="300">
        <v>180</v>
      </c>
      <c r="K236" s="272">
        <v>6.15</v>
      </c>
      <c r="L236" s="99">
        <v>5.55</v>
      </c>
      <c r="M236" s="99">
        <v>24</v>
      </c>
      <c r="N236" s="99">
        <v>167</v>
      </c>
      <c r="O236" s="189">
        <v>20.62</v>
      </c>
      <c r="P236" s="613">
        <f>K236*1.6</f>
        <v>9.8400000000000016</v>
      </c>
      <c r="Q236" s="544">
        <f t="shared" ref="Q236" si="214">L236*1.6</f>
        <v>8.8800000000000008</v>
      </c>
      <c r="R236" s="468">
        <f t="shared" ref="R236" si="215">M236*1.6</f>
        <v>38.400000000000006</v>
      </c>
      <c r="S236" s="468">
        <f t="shared" ref="S236" si="216">N236*1.6</f>
        <v>267.2</v>
      </c>
      <c r="T236" s="295">
        <f t="shared" ref="T236" si="217">O236*1.6</f>
        <v>32.992000000000004</v>
      </c>
    </row>
    <row r="237" spans="1:20" ht="15" hidden="1" thickBot="1">
      <c r="A237" s="319" t="s">
        <v>141</v>
      </c>
      <c r="B237" s="320"/>
      <c r="C237" s="336" t="s">
        <v>14</v>
      </c>
      <c r="D237" s="301">
        <v>200</v>
      </c>
      <c r="E237" s="246" t="e">
        <f>#REF!</f>
        <v>#REF!</v>
      </c>
      <c r="F237" s="240"/>
      <c r="G237" s="246"/>
      <c r="H237" s="247" t="e">
        <f>F237*#REF!/1000</f>
        <v>#REF!</v>
      </c>
      <c r="I237" s="246"/>
      <c r="J237" s="300">
        <v>200</v>
      </c>
      <c r="K237" s="270">
        <v>0.6</v>
      </c>
      <c r="L237" s="33">
        <v>0.2</v>
      </c>
      <c r="M237" s="170">
        <v>29.6</v>
      </c>
      <c r="N237" s="33">
        <v>110</v>
      </c>
      <c r="O237" s="123">
        <v>0.73</v>
      </c>
      <c r="P237" s="342">
        <v>0.6</v>
      </c>
      <c r="Q237" s="566">
        <v>0.2</v>
      </c>
      <c r="R237" s="170">
        <v>29.6</v>
      </c>
      <c r="S237" s="33">
        <v>110</v>
      </c>
      <c r="T237" s="271">
        <v>0.73</v>
      </c>
    </row>
    <row r="238" spans="1:20" ht="15" hidden="1" thickBot="1">
      <c r="A238" s="320" t="s">
        <v>135</v>
      </c>
      <c r="B238" s="320"/>
      <c r="C238" s="334" t="s">
        <v>15</v>
      </c>
      <c r="D238" s="301">
        <v>40</v>
      </c>
      <c r="E238" s="246"/>
      <c r="F238" s="240">
        <v>50</v>
      </c>
      <c r="G238" s="246">
        <v>50</v>
      </c>
      <c r="H238" s="247" t="e">
        <f>F238*#REF!/1000</f>
        <v>#REF!</v>
      </c>
      <c r="I238" s="246"/>
      <c r="J238" s="300">
        <v>60</v>
      </c>
      <c r="K238" s="270">
        <v>2.8</v>
      </c>
      <c r="L238" s="33">
        <v>0.51</v>
      </c>
      <c r="M238" s="33">
        <v>6.5</v>
      </c>
      <c r="N238" s="33">
        <v>90</v>
      </c>
      <c r="O238" s="123">
        <v>0</v>
      </c>
      <c r="P238" s="342">
        <f>K238*1.5</f>
        <v>4.1999999999999993</v>
      </c>
      <c r="Q238" s="566">
        <f t="shared" ref="Q238:T238" si="218">L238*1.5</f>
        <v>0.76500000000000001</v>
      </c>
      <c r="R238" s="33">
        <f t="shared" si="218"/>
        <v>9.75</v>
      </c>
      <c r="S238" s="33">
        <f t="shared" si="218"/>
        <v>135</v>
      </c>
      <c r="T238" s="271">
        <f t="shared" si="218"/>
        <v>0</v>
      </c>
    </row>
    <row r="239" spans="1:20" ht="15" hidden="1" thickBot="1">
      <c r="A239" s="353" t="s">
        <v>135</v>
      </c>
      <c r="B239" s="353"/>
      <c r="C239" s="348" t="s">
        <v>5</v>
      </c>
      <c r="D239" s="369">
        <v>20</v>
      </c>
      <c r="E239" s="261"/>
      <c r="F239" s="260">
        <v>50</v>
      </c>
      <c r="G239" s="261">
        <v>50</v>
      </c>
      <c r="H239" s="370" t="e">
        <f>F239*#REF!/1000</f>
        <v>#REF!</v>
      </c>
      <c r="I239" s="262"/>
      <c r="J239" s="317">
        <v>30</v>
      </c>
      <c r="K239" s="355">
        <v>4.0999999999999996</v>
      </c>
      <c r="L239" s="356">
        <v>0.7</v>
      </c>
      <c r="M239" s="356">
        <v>4.5999999999999996</v>
      </c>
      <c r="N239" s="356">
        <v>97.5</v>
      </c>
      <c r="O239" s="371">
        <v>0</v>
      </c>
      <c r="P239" s="588">
        <f>K239*1.5</f>
        <v>6.1499999999999995</v>
      </c>
      <c r="Q239" s="601">
        <f t="shared" ref="Q239" si="219">L239*1.5</f>
        <v>1.0499999999999998</v>
      </c>
      <c r="R239" s="483">
        <f t="shared" ref="R239" si="220">M239*1.5</f>
        <v>6.8999999999999995</v>
      </c>
      <c r="S239" s="483">
        <f t="shared" ref="S239" si="221">N239*1.5</f>
        <v>146.25</v>
      </c>
      <c r="T239" s="484">
        <f t="shared" ref="T239" si="222">O239*1.5</f>
        <v>0</v>
      </c>
    </row>
    <row r="240" spans="1:20" ht="15" hidden="1" thickBot="1">
      <c r="A240" s="362"/>
      <c r="B240" s="362"/>
      <c r="C240" s="363" t="s">
        <v>107</v>
      </c>
      <c r="D240" s="374"/>
      <c r="E240" s="365"/>
      <c r="F240" s="366"/>
      <c r="G240" s="365"/>
      <c r="H240" s="367"/>
      <c r="I240" s="375"/>
      <c r="J240" s="368"/>
      <c r="K240" s="527">
        <f t="shared" ref="K240:T240" si="223">SUM(K233:K239)</f>
        <v>30.43</v>
      </c>
      <c r="L240" s="527">
        <f t="shared" si="223"/>
        <v>26.28</v>
      </c>
      <c r="M240" s="527">
        <f t="shared" si="223"/>
        <v>103.25999999999999</v>
      </c>
      <c r="N240" s="527">
        <f t="shared" si="223"/>
        <v>783.4</v>
      </c>
      <c r="O240" s="578">
        <f t="shared" si="223"/>
        <v>52.442</v>
      </c>
      <c r="P240" s="556">
        <f t="shared" si="223"/>
        <v>49.31600000000001</v>
      </c>
      <c r="Q240" s="602">
        <f t="shared" si="223"/>
        <v>43.738999999999997</v>
      </c>
      <c r="R240" s="555">
        <f t="shared" si="223"/>
        <v>150.20200000000003</v>
      </c>
      <c r="S240" s="555">
        <f t="shared" si="223"/>
        <v>1200.58</v>
      </c>
      <c r="T240" s="556">
        <f t="shared" si="223"/>
        <v>86.578400000000002</v>
      </c>
    </row>
    <row r="241" spans="1:20" ht="15" hidden="1" thickBot="1">
      <c r="A241" s="386"/>
      <c r="B241" s="399" t="s">
        <v>296</v>
      </c>
      <c r="C241" s="338"/>
      <c r="D241" s="400"/>
      <c r="E241" s="359"/>
      <c r="F241" s="250"/>
      <c r="G241" s="359"/>
      <c r="H241" s="360"/>
      <c r="I241" s="401"/>
      <c r="J241" s="402"/>
      <c r="K241" s="413"/>
      <c r="L241" s="229"/>
      <c r="M241" s="229"/>
      <c r="N241" s="229"/>
      <c r="O241" s="568"/>
      <c r="P241" s="615"/>
      <c r="Q241" s="603"/>
      <c r="R241" s="229"/>
      <c r="S241" s="229"/>
      <c r="T241" s="414"/>
    </row>
    <row r="242" spans="1:20" ht="15" hidden="1" thickBot="1">
      <c r="A242" s="320"/>
      <c r="B242" s="320"/>
      <c r="C242" s="334" t="s">
        <v>278</v>
      </c>
      <c r="D242" s="303">
        <v>200</v>
      </c>
      <c r="E242" s="246"/>
      <c r="F242" s="240"/>
      <c r="G242" s="246"/>
      <c r="H242" s="247"/>
      <c r="I242" s="248"/>
      <c r="J242" s="312">
        <v>200</v>
      </c>
      <c r="K242" s="270">
        <v>1</v>
      </c>
      <c r="L242" s="33">
        <v>0</v>
      </c>
      <c r="M242" s="33">
        <v>27.4</v>
      </c>
      <c r="N242" s="33">
        <v>112</v>
      </c>
      <c r="O242" s="123">
        <v>2.8</v>
      </c>
      <c r="P242" s="270">
        <v>1</v>
      </c>
      <c r="Q242" s="33">
        <v>0</v>
      </c>
      <c r="R242" s="33">
        <v>27.4</v>
      </c>
      <c r="S242" s="33">
        <v>112</v>
      </c>
      <c r="T242" s="123">
        <v>2.8</v>
      </c>
    </row>
    <row r="243" spans="1:20" ht="15" hidden="1" thickBot="1">
      <c r="A243" s="320"/>
      <c r="B243" s="320"/>
      <c r="C243" s="334" t="s">
        <v>382</v>
      </c>
      <c r="D243" s="303">
        <v>75</v>
      </c>
      <c r="E243" s="246"/>
      <c r="F243" s="240"/>
      <c r="G243" s="246"/>
      <c r="H243" s="247"/>
      <c r="I243" s="248"/>
      <c r="J243" s="312">
        <v>75</v>
      </c>
      <c r="K243" s="270">
        <v>4.26</v>
      </c>
      <c r="L243" s="28">
        <v>2.39</v>
      </c>
      <c r="M243" s="33">
        <v>34.799999999999997</v>
      </c>
      <c r="N243" s="28">
        <v>140</v>
      </c>
      <c r="O243" s="467">
        <v>0.16</v>
      </c>
      <c r="P243" s="616">
        <v>4.26</v>
      </c>
      <c r="Q243" s="604">
        <v>2.39</v>
      </c>
      <c r="R243" s="33">
        <v>34.799999999999997</v>
      </c>
      <c r="S243" s="28">
        <v>140</v>
      </c>
      <c r="T243" s="388">
        <v>0.16</v>
      </c>
    </row>
    <row r="244" spans="1:20" ht="15" hidden="1" thickBot="1">
      <c r="A244" s="332"/>
      <c r="B244" s="332"/>
      <c r="C244" s="348" t="s">
        <v>107</v>
      </c>
      <c r="D244" s="316"/>
      <c r="E244" s="261"/>
      <c r="F244" s="260"/>
      <c r="G244" s="261"/>
      <c r="H244" s="262" t="e">
        <f>#REF!*F244</f>
        <v>#REF!</v>
      </c>
      <c r="I244" s="261"/>
      <c r="J244" s="317"/>
      <c r="K244" s="293">
        <f>SUM(K242:K243)</f>
        <v>5.26</v>
      </c>
      <c r="L244" s="293">
        <f t="shared" ref="L244:T244" si="224">SUM(L242:L243)</f>
        <v>2.39</v>
      </c>
      <c r="M244" s="293">
        <f t="shared" si="224"/>
        <v>62.199999999999996</v>
      </c>
      <c r="N244" s="293">
        <f t="shared" si="224"/>
        <v>252</v>
      </c>
      <c r="O244" s="591">
        <f t="shared" si="224"/>
        <v>2.96</v>
      </c>
      <c r="P244" s="617">
        <f t="shared" si="224"/>
        <v>5.26</v>
      </c>
      <c r="Q244" s="605">
        <f t="shared" si="224"/>
        <v>2.39</v>
      </c>
      <c r="R244" s="293">
        <f t="shared" si="224"/>
        <v>62.199999999999996</v>
      </c>
      <c r="S244" s="293">
        <f t="shared" si="224"/>
        <v>252</v>
      </c>
      <c r="T244" s="417">
        <f t="shared" si="224"/>
        <v>2.96</v>
      </c>
    </row>
    <row r="245" spans="1:20" ht="15" hidden="1" thickBot="1">
      <c r="A245" s="377"/>
      <c r="B245" s="377"/>
      <c r="C245" s="378" t="s">
        <v>332</v>
      </c>
      <c r="D245" s="379"/>
      <c r="E245" s="380"/>
      <c r="F245" s="380"/>
      <c r="G245" s="380"/>
      <c r="H245" s="416"/>
      <c r="I245" s="380"/>
      <c r="J245" s="381"/>
      <c r="K245" s="523">
        <f t="shared" ref="K245:T245" si="225">K244+K240+K231</f>
        <v>55.44</v>
      </c>
      <c r="L245" s="523">
        <f t="shared" si="225"/>
        <v>55.620000000000005</v>
      </c>
      <c r="M245" s="523">
        <f t="shared" si="225"/>
        <v>266.49</v>
      </c>
      <c r="N245" s="523">
        <f t="shared" si="225"/>
        <v>1684.15</v>
      </c>
      <c r="O245" s="562">
        <f t="shared" si="225"/>
        <v>116.91200000000001</v>
      </c>
      <c r="P245" s="529">
        <f t="shared" si="225"/>
        <v>78.451000000000008</v>
      </c>
      <c r="Q245" s="606">
        <f t="shared" si="225"/>
        <v>77.903999999999996</v>
      </c>
      <c r="R245" s="523">
        <f t="shared" si="225"/>
        <v>320.09700000000004</v>
      </c>
      <c r="S245" s="523">
        <f t="shared" si="225"/>
        <v>2199.7049999999999</v>
      </c>
      <c r="T245" s="417">
        <f t="shared" si="225"/>
        <v>151.11840000000001</v>
      </c>
    </row>
    <row r="246" spans="1:20" ht="15" hidden="1" thickBot="1">
      <c r="A246" s="377"/>
      <c r="B246" s="377"/>
      <c r="C246" s="507" t="s">
        <v>372</v>
      </c>
      <c r="D246" s="508"/>
      <c r="E246" s="509"/>
      <c r="F246" s="509"/>
      <c r="G246" s="509"/>
      <c r="H246" s="416"/>
      <c r="I246" s="380"/>
      <c r="J246" s="381"/>
      <c r="K246" s="557" t="e">
        <f>K245+K222+K199+K177+K155+K133+K111+K87+K64+#REF!+#REF!+#REF!+#REF!+#REF!+#REF!+#REF!+#REF!+#REF!</f>
        <v>#REF!</v>
      </c>
      <c r="L246" s="557" t="e">
        <f>L245+L222+L199+L177+L155+L133+L111+L87+L64+#REF!+#REF!+#REF!+#REF!+#REF!+#REF!+#REF!+#REF!+#REF!</f>
        <v>#REF!</v>
      </c>
      <c r="M246" s="557" t="e">
        <f>M245+M222+M199+M177+M155+M133+M111+M87+M64+#REF!+#REF!+#REF!+#REF!+#REF!+#REF!+#REF!+#REF!+#REF!</f>
        <v>#REF!</v>
      </c>
      <c r="N246" s="557" t="e">
        <f>N245+N222+N199+N177+N155+N133+N111+N87+N64+#REF!+#REF!+#REF!+#REF!+#REF!+#REF!+#REF!+#REF!+#REF!</f>
        <v>#REF!</v>
      </c>
      <c r="O246" s="592" t="e">
        <f>O245+O222+O199+O177+O155+O133+O111+O87+O64+#REF!+#REF!+#REF!+#REF!+#REF!+#REF!+#REF!+#REF!+#REF!</f>
        <v>#REF!</v>
      </c>
      <c r="P246" s="618" t="e">
        <f>P245+P222+P199+P177+P155+P133+P111+P87+P64+#REF!+#REF!+#REF!+#REF!+#REF!+#REF!+#REF!+#REF!+#REF!</f>
        <v>#REF!</v>
      </c>
      <c r="Q246" s="607" t="e">
        <f>Q245+Q222+Q199+Q177+Q155+Q133+Q111+Q87+Q64+#REF!+#REF!+#REF!+#REF!+#REF!+#REF!+#REF!+#REF!+#REF!</f>
        <v>#REF!</v>
      </c>
      <c r="R246" s="557" t="e">
        <f>R245+R222+R199+R177+R155+R133+R111+R87+R64+#REF!+#REF!+#REF!+#REF!+#REF!+#REF!+#REF!+#REF!+#REF!</f>
        <v>#REF!</v>
      </c>
      <c r="S246" s="557" t="e">
        <f>S245+S222+S199+S177+S155+S133+S111+S87+S64+#REF!+#REF!+#REF!+#REF!+#REF!+#REF!+#REF!+#REF!+#REF!</f>
        <v>#REF!</v>
      </c>
      <c r="T246" s="510" t="e">
        <f>T245+T222+T199+T177+T155+T133+T111+T87+T64+#REF!+#REF!+#REF!+#REF!+#REF!+#REF!+#REF!+#REF!+#REF!</f>
        <v>#REF!</v>
      </c>
    </row>
    <row r="247" spans="1:20" ht="16.2" hidden="1" thickBot="1">
      <c r="A247" s="511"/>
      <c r="B247" s="512"/>
      <c r="C247" s="513" t="s">
        <v>373</v>
      </c>
      <c r="D247" s="768"/>
      <c r="E247" s="768"/>
      <c r="F247" s="768"/>
      <c r="G247" s="768"/>
      <c r="H247" s="769"/>
      <c r="I247" s="770"/>
      <c r="J247" s="770"/>
      <c r="K247" s="558" t="e">
        <f>K246/18</f>
        <v>#REF!</v>
      </c>
      <c r="L247" s="558" t="e">
        <f t="shared" ref="L247:T247" si="226">L246/18</f>
        <v>#REF!</v>
      </c>
      <c r="M247" s="558" t="e">
        <f t="shared" si="226"/>
        <v>#REF!</v>
      </c>
      <c r="N247" s="558" t="e">
        <f t="shared" si="226"/>
        <v>#REF!</v>
      </c>
      <c r="O247" s="593" t="e">
        <f t="shared" si="226"/>
        <v>#REF!</v>
      </c>
      <c r="P247" s="619" t="e">
        <f t="shared" si="226"/>
        <v>#REF!</v>
      </c>
      <c r="Q247" s="608" t="e">
        <f t="shared" si="226"/>
        <v>#REF!</v>
      </c>
      <c r="R247" s="558" t="e">
        <f t="shared" si="226"/>
        <v>#REF!</v>
      </c>
      <c r="S247" s="558" t="e">
        <f t="shared" si="226"/>
        <v>#REF!</v>
      </c>
      <c r="T247" s="514" t="e">
        <f t="shared" si="226"/>
        <v>#REF!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866" t="s">
        <v>300</v>
      </c>
      <c r="D1" s="866"/>
      <c r="E1" s="866"/>
      <c r="F1" s="866"/>
      <c r="G1" s="866"/>
    </row>
    <row r="2" spans="2:7">
      <c r="B2" s="8"/>
      <c r="C2" s="221" t="s">
        <v>122</v>
      </c>
      <c r="D2" s="221" t="s">
        <v>123</v>
      </c>
      <c r="E2" s="221" t="s">
        <v>124</v>
      </c>
      <c r="F2" s="221" t="s">
        <v>125</v>
      </c>
      <c r="G2" s="221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>
        <f>'Меню 18 ти дневное'!K64</f>
        <v>63.559999999999995</v>
      </c>
      <c r="D12" s="109">
        <f>'Меню 18 ти дневное'!L64</f>
        <v>40.620000000000005</v>
      </c>
      <c r="E12" s="109">
        <f>'Меню 18 ти дневное'!M64</f>
        <v>211.60999999999999</v>
      </c>
      <c r="F12" s="109">
        <f>'Меню 18 ти дневное'!N64</f>
        <v>1595.54</v>
      </c>
      <c r="G12" s="109">
        <f>'Меню 18 ти дневное'!O64</f>
        <v>77.801999999999992</v>
      </c>
    </row>
    <row r="13" spans="2:7">
      <c r="B13" s="104" t="s">
        <v>340</v>
      </c>
      <c r="C13" s="673">
        <f>'Меню 18 ти дневное'!K87</f>
        <v>45.83</v>
      </c>
      <c r="D13" s="673">
        <f>'Меню 18 ти дневное'!L87</f>
        <v>52.45</v>
      </c>
      <c r="E13" s="673">
        <f>'Меню 18 ти дневное'!M87</f>
        <v>255.30999999999997</v>
      </c>
      <c r="F13" s="673">
        <f>'Меню 18 ти дневное'!N87</f>
        <v>2033.17</v>
      </c>
      <c r="G13" s="673">
        <f>'Меню 18 ти дневное'!O87</f>
        <v>38.72</v>
      </c>
    </row>
    <row r="14" spans="2:7">
      <c r="B14" s="104" t="s">
        <v>341</v>
      </c>
      <c r="C14" s="673">
        <f>'Меню 18 ти дневное'!K111</f>
        <v>64.180000000000007</v>
      </c>
      <c r="D14" s="673">
        <f>'Меню 18 ти дневное'!L111</f>
        <v>39.680000000000007</v>
      </c>
      <c r="E14" s="673">
        <f>'Меню 18 ти дневное'!M111</f>
        <v>230.96999999999997</v>
      </c>
      <c r="F14" s="673">
        <f>'Меню 18 ти дневное'!N111</f>
        <v>1666.59</v>
      </c>
      <c r="G14" s="673">
        <f>'Меню 18 ти дневное'!O111</f>
        <v>97.581999999999994</v>
      </c>
    </row>
    <row r="15" spans="2:7">
      <c r="B15" s="104" t="s">
        <v>342</v>
      </c>
      <c r="C15" s="673">
        <f>'Меню 18 ти дневное'!K133</f>
        <v>48.459999999999994</v>
      </c>
      <c r="D15" s="673">
        <f>'Меню 18 ти дневное'!L133</f>
        <v>50.5</v>
      </c>
      <c r="E15" s="673">
        <f>'Меню 18 ти дневное'!M133</f>
        <v>210.29999999999998</v>
      </c>
      <c r="F15" s="673">
        <f>'Меню 18 ти дневное'!N133</f>
        <v>1588.67</v>
      </c>
      <c r="G15" s="673">
        <f>'Меню 18 ти дневное'!O133</f>
        <v>107.64</v>
      </c>
    </row>
    <row r="16" spans="2:7">
      <c r="B16" s="104" t="s">
        <v>343</v>
      </c>
      <c r="C16" s="673">
        <f>'Меню 18 ти дневное'!K155</f>
        <v>68.8</v>
      </c>
      <c r="D16" s="673">
        <f>'Меню 18 ти дневное'!L155</f>
        <v>43.33</v>
      </c>
      <c r="E16" s="673">
        <f>'Меню 18 ти дневное'!M155</f>
        <v>224.64</v>
      </c>
      <c r="F16" s="673">
        <f>'Меню 18 ти дневное'!N155</f>
        <v>1710.09</v>
      </c>
      <c r="G16" s="673">
        <f>'Меню 18 ти дневное'!O155</f>
        <v>85.25</v>
      </c>
    </row>
    <row r="17" spans="2:7">
      <c r="B17" s="104" t="s">
        <v>344</v>
      </c>
      <c r="C17" s="673">
        <f>'Меню 18 ти дневное'!K177</f>
        <v>47.58</v>
      </c>
      <c r="D17" s="673">
        <f>'Меню 18 ти дневное'!L177</f>
        <v>51.08</v>
      </c>
      <c r="E17" s="673">
        <f>'Меню 18 ти дневное'!M177</f>
        <v>190.39</v>
      </c>
      <c r="F17" s="673">
        <f>'Меню 18 ти дневное'!N177</f>
        <v>1572.65</v>
      </c>
      <c r="G17" s="673">
        <f>'Меню 18 ти дневное'!O177</f>
        <v>87.89</v>
      </c>
    </row>
    <row r="18" spans="2:7">
      <c r="B18" s="104" t="s">
        <v>345</v>
      </c>
      <c r="C18" s="673">
        <f>'Меню 18 ти дневное'!K199</f>
        <v>43.94</v>
      </c>
      <c r="D18" s="673">
        <f>'Меню 18 ти дневное'!L199</f>
        <v>56.14</v>
      </c>
      <c r="E18" s="673">
        <f>'Меню 18 ти дневное'!M199</f>
        <v>273.60999999999996</v>
      </c>
      <c r="F18" s="673">
        <f>'Меню 18 ти дневное'!N199</f>
        <v>1788.17</v>
      </c>
      <c r="G18" s="673">
        <f>'Меню 18 ти дневное'!O199</f>
        <v>55.362000000000002</v>
      </c>
    </row>
    <row r="19" spans="2:7">
      <c r="B19" s="104" t="s">
        <v>346</v>
      </c>
      <c r="C19" s="673">
        <f>'Меню 18 ти дневное'!K222</f>
        <v>67.569999999999993</v>
      </c>
      <c r="D19" s="673">
        <f>'Меню 18 ти дневное'!L222</f>
        <v>64.81</v>
      </c>
      <c r="E19" s="673">
        <f>'Меню 18 ти дневное'!M222</f>
        <v>202.58999999999997</v>
      </c>
      <c r="F19" s="673">
        <f>'Меню 18 ти дневное'!N222</f>
        <v>1780.61</v>
      </c>
      <c r="G19" s="673">
        <f>'Меню 18 ти дневное'!O222</f>
        <v>103.49000000000001</v>
      </c>
    </row>
    <row r="20" spans="2:7">
      <c r="B20" s="104" t="s">
        <v>347</v>
      </c>
      <c r="C20" s="673">
        <f>'Меню 18 ти дневное'!K245</f>
        <v>55.44</v>
      </c>
      <c r="D20" s="673">
        <f>'Меню 18 ти дневное'!L245</f>
        <v>55.620000000000005</v>
      </c>
      <c r="E20" s="673">
        <f>'Меню 18 ти дневное'!M245</f>
        <v>266.49</v>
      </c>
      <c r="F20" s="673">
        <f>'Меню 18 ти дневное'!N245</f>
        <v>1684.15</v>
      </c>
      <c r="G20" s="673">
        <f>'Меню 18 ти дневное'!O245</f>
        <v>116.91200000000001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20" t="e">
        <f>C21/18</f>
        <v>#REF!</v>
      </c>
      <c r="D22" s="220" t="e">
        <f t="shared" ref="D22:G22" si="1">D21/18</f>
        <v>#REF!</v>
      </c>
      <c r="E22" s="220" t="e">
        <f t="shared" si="1"/>
        <v>#REF!</v>
      </c>
      <c r="F22" s="220" t="e">
        <f t="shared" si="1"/>
        <v>#REF!</v>
      </c>
      <c r="G22" s="220" t="e">
        <f t="shared" si="1"/>
        <v>#REF!</v>
      </c>
    </row>
    <row r="23" spans="2:7" ht="15.6">
      <c r="B23" s="226" t="s">
        <v>351</v>
      </c>
      <c r="C23" s="226">
        <v>0.99</v>
      </c>
      <c r="D23" s="226">
        <v>1</v>
      </c>
      <c r="E23" s="674" t="e">
        <f>E22/(C22+D22)*2</f>
        <v>#REF!</v>
      </c>
      <c r="F23" s="8"/>
      <c r="G23" s="8"/>
    </row>
    <row r="24" spans="2:7">
      <c r="B24" s="860" t="s">
        <v>376</v>
      </c>
      <c r="C24" s="861"/>
      <c r="D24" s="861"/>
      <c r="E24" s="861"/>
      <c r="F24" s="861"/>
      <c r="G24" s="862"/>
    </row>
    <row r="25" spans="2:7">
      <c r="B25" s="863"/>
      <c r="C25" s="864"/>
      <c r="D25" s="864"/>
      <c r="E25" s="864"/>
      <c r="F25" s="864"/>
      <c r="G25" s="865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868" t="s">
        <v>350</v>
      </c>
      <c r="G1" s="869"/>
      <c r="H1" s="869"/>
      <c r="I1" s="869"/>
      <c r="J1" s="870"/>
    </row>
    <row r="2" spans="1:18">
      <c r="F2" s="871"/>
      <c r="G2" s="872"/>
      <c r="H2" s="872"/>
      <c r="I2" s="872"/>
      <c r="J2" s="873"/>
    </row>
    <row r="3" spans="1:18">
      <c r="F3" s="871"/>
      <c r="G3" s="872"/>
      <c r="H3" s="872"/>
      <c r="I3" s="872"/>
      <c r="J3" s="873"/>
    </row>
    <row r="4" spans="1:18">
      <c r="F4" s="871"/>
      <c r="G4" s="872"/>
      <c r="H4" s="872"/>
      <c r="I4" s="872"/>
      <c r="J4" s="873"/>
    </row>
    <row r="5" spans="1:18">
      <c r="F5" s="871"/>
      <c r="G5" s="872"/>
      <c r="H5" s="872"/>
      <c r="I5" s="872"/>
      <c r="J5" s="873"/>
    </row>
    <row r="6" spans="1:18">
      <c r="F6" s="871"/>
      <c r="G6" s="872"/>
      <c r="H6" s="872"/>
      <c r="I6" s="872"/>
      <c r="J6" s="873"/>
    </row>
    <row r="7" spans="1:18">
      <c r="F7" s="871"/>
      <c r="G7" s="872"/>
      <c r="H7" s="872"/>
      <c r="I7" s="872"/>
      <c r="J7" s="873"/>
    </row>
    <row r="8" spans="1:18">
      <c r="F8" s="871"/>
      <c r="G8" s="872"/>
      <c r="H8" s="872"/>
      <c r="I8" s="872"/>
      <c r="J8" s="873"/>
      <c r="M8" s="867"/>
      <c r="N8" s="867"/>
      <c r="O8" s="867"/>
      <c r="P8" s="867"/>
      <c r="Q8" s="867"/>
      <c r="R8" s="867"/>
    </row>
    <row r="9" spans="1:18">
      <c r="F9" s="874"/>
      <c r="G9" s="875"/>
      <c r="H9" s="875"/>
      <c r="I9" s="875"/>
      <c r="J9" s="876"/>
      <c r="M9" s="867"/>
      <c r="N9" s="867"/>
      <c r="O9" s="867"/>
      <c r="P9" s="867"/>
      <c r="Q9" s="867"/>
      <c r="R9" s="867"/>
    </row>
    <row r="10" spans="1:18">
      <c r="M10" s="867"/>
      <c r="N10" s="867"/>
      <c r="O10" s="867"/>
      <c r="P10" s="867"/>
      <c r="Q10" s="867"/>
      <c r="R10" s="867"/>
    </row>
    <row r="11" spans="1:18">
      <c r="M11" s="867"/>
      <c r="N11" s="867"/>
      <c r="O11" s="867"/>
      <c r="P11" s="867"/>
      <c r="Q11" s="867"/>
      <c r="R11" s="867"/>
    </row>
    <row r="12" spans="1:18">
      <c r="A12" s="223"/>
      <c r="B12" s="223"/>
      <c r="C12" s="223"/>
      <c r="D12" s="223"/>
      <c r="E12" s="223"/>
      <c r="F12" s="223"/>
      <c r="G12" s="223"/>
      <c r="H12" s="223"/>
      <c r="I12" s="223"/>
      <c r="J12" s="223"/>
    </row>
    <row r="13" spans="1:18" ht="41.25" customHeight="1">
      <c r="A13" s="877" t="s">
        <v>348</v>
      </c>
      <c r="B13" s="877"/>
      <c r="C13" s="877"/>
      <c r="D13" s="877"/>
      <c r="E13" s="877"/>
      <c r="F13" s="877"/>
      <c r="G13" s="877"/>
      <c r="H13" s="877"/>
      <c r="I13" s="877"/>
      <c r="J13" s="877"/>
      <c r="K13" s="877"/>
    </row>
    <row r="14" spans="1:18" ht="15.6">
      <c r="A14" s="878" t="s">
        <v>349</v>
      </c>
      <c r="B14" s="878"/>
      <c r="C14" s="878"/>
      <c r="D14" s="878"/>
      <c r="E14" s="878"/>
      <c r="F14" s="878"/>
      <c r="G14" s="878"/>
      <c r="H14" s="878"/>
      <c r="I14" s="878"/>
      <c r="J14" s="878"/>
      <c r="K14" s="878"/>
    </row>
    <row r="15" spans="1:18" ht="127.5" customHeight="1">
      <c r="A15" s="879" t="s">
        <v>379</v>
      </c>
      <c r="B15" s="879"/>
      <c r="C15" s="879"/>
      <c r="D15" s="879"/>
      <c r="E15" s="879"/>
      <c r="F15" s="879"/>
      <c r="G15" s="879"/>
      <c r="H15" s="879"/>
      <c r="I15" s="879"/>
      <c r="J15" s="879"/>
      <c r="K15" s="879"/>
    </row>
    <row r="16" spans="1:18" ht="18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ht="18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 ht="18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11" ht="18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</row>
    <row r="20" spans="1:11" ht="18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</row>
    <row r="21" spans="1:11" ht="18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4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880"/>
      <c r="M160" s="880"/>
      <c r="N160" s="880"/>
      <c r="O160" s="880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2"/>
      <c r="L390" s="222"/>
      <c r="M390" s="222"/>
      <c r="N390" s="222"/>
      <c r="O390" s="222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880"/>
      <c r="M754" s="880"/>
      <c r="N754" s="880"/>
      <c r="O754" s="880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2"/>
      <c r="L966" s="222"/>
      <c r="M966" s="222"/>
      <c r="N966" s="222"/>
      <c r="O966" s="222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881"/>
      <c r="B1043" s="882"/>
      <c r="C1043" s="882"/>
      <c r="D1043" s="883"/>
      <c r="E1043" s="882"/>
      <c r="F1043" s="884"/>
      <c r="G1043" s="882"/>
      <c r="H1043" s="885"/>
      <c r="I1043" s="886"/>
      <c r="J1043" s="886"/>
      <c r="K1043" s="882"/>
      <c r="L1043" s="882"/>
      <c r="M1043" s="882"/>
      <c r="N1043" s="887"/>
    </row>
    <row r="1044" spans="1:15">
      <c r="A1044" s="888"/>
      <c r="B1044" s="889"/>
      <c r="C1044" s="889"/>
      <c r="D1044" s="890"/>
      <c r="E1044" s="889"/>
      <c r="F1044" s="891"/>
      <c r="G1044" s="889"/>
      <c r="H1044" s="892"/>
      <c r="I1044" s="893"/>
      <c r="J1044" s="893"/>
      <c r="K1044" s="889"/>
      <c r="L1044" s="889"/>
      <c r="M1044" s="889"/>
      <c r="N1044" s="894"/>
    </row>
    <row r="1045" spans="1:15">
      <c r="A1045" s="895"/>
      <c r="B1045" s="896"/>
      <c r="C1045" s="896"/>
      <c r="D1045" s="897"/>
      <c r="E1045" s="896"/>
      <c r="F1045" s="898"/>
      <c r="G1045" s="896"/>
      <c r="H1045" s="899"/>
      <c r="I1045" s="900"/>
      <c r="J1045" s="900"/>
      <c r="K1045" s="896"/>
      <c r="L1045" s="896"/>
      <c r="M1045" s="896"/>
      <c r="N1045" s="901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2024-06-13T07:20:13Z</dcterms:modified>
</cp:coreProperties>
</file>